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0" windowWidth="14700" windowHeight="8450" activeTab="0"/>
  </bookViews>
  <sheets>
    <sheet name="райфо (2)" sheetId="1" r:id="rId1"/>
    <sheet name="райфо" sheetId="2" r:id="rId2"/>
    <sheet name="оно1" sheetId="3" r:id="rId3"/>
    <sheet name="адм2 (2)" sheetId="4" r:id="rId4"/>
    <sheet name="культура (3)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A4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A4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A6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4.xml><?xml version="1.0" encoding="utf-8"?>
<comments xmlns="http://schemas.openxmlformats.org/spreadsheetml/2006/main">
  <authors>
    <author>*</author>
  </authors>
  <commentList>
    <comment ref="A81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comments5.xml><?xml version="1.0" encoding="utf-8"?>
<comments xmlns="http://schemas.openxmlformats.org/spreadsheetml/2006/main">
  <authors>
    <author>*</author>
  </authors>
  <commentList>
    <comment ref="A5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>все учр - над- криз-лес.сказ-инв.сосн.бор+билеты+аппарат</t>
        </r>
      </text>
    </comment>
  </commentList>
</comments>
</file>

<file path=xl/sharedStrings.xml><?xml version="1.0" encoding="utf-8"?>
<sst xmlns="http://schemas.openxmlformats.org/spreadsheetml/2006/main" count="360" uniqueCount="194">
  <si>
    <t>Балл</t>
  </si>
  <si>
    <t>балл</t>
  </si>
  <si>
    <t>ИНФОРМАЦИЯ</t>
  </si>
  <si>
    <t>млн.руб.</t>
  </si>
  <si>
    <t>Цели, задачи и наименование программ и показателей</t>
  </si>
  <si>
    <t>Значение показателя эффективности и результативности</t>
  </si>
  <si>
    <t>Значение показателя бюджетного финансирования</t>
  </si>
  <si>
    <t>Ведомственная целевая  программа «Развитие  системы социальной защиты населения Липецкой области на 2009-2011 годы»</t>
  </si>
  <si>
    <t>Цель 2. Улучшение положения женщин, детей, семей с детьми,  создание благоприятных условий для комплексного развития и жизнедеятельности женщин и  детей, попавших в трудную жизненную ситуацию</t>
  </si>
  <si>
    <t>Задача 2.1. Предупреждение семейного неблагополучия, профилактика социального сиротства, внедрение новых форм и технологий профилактики безнадзорности и правонарушений несовершеннолетних</t>
  </si>
  <si>
    <t xml:space="preserve">2.1.1.Удельный вес детей и женщин, получивших услуги в областных стационарных учреждениях, от общего числа женщин и детей, находящихся в социально-опасном положении  </t>
  </si>
  <si>
    <t>Предоставление государственных услуг областными государственными учреждениями СРЦ "Надежда", "Кризисный центр помощи женщинам и детям"</t>
  </si>
  <si>
    <t>Перевозка несовершеннолетних, самовольно ушедших из семей, детских домов, школ-интернатов,специальных учебно-воспитательных и иных учреждений внутри Липецкой области</t>
  </si>
  <si>
    <t>Задача 2.2. Обеспечение регулярного отдыха и оздоровления детей, находящихся в трудной жизненной ситуации</t>
  </si>
  <si>
    <t xml:space="preserve">2.2.1. Удельный вес детей, охваченных всеми формами отдыха и оздоровления от общего числа детей, нуждающихся в особой заботе государства  </t>
  </si>
  <si>
    <t xml:space="preserve">Обеспечение деятельности ОГУ "Реабилитационно-оздоровительный центр "Лесная сказка" для предоставления государственных услуг </t>
  </si>
  <si>
    <t>Цель 3. Повышение эффективности системы социальной защиты и социального обслуживания граждан, в первую очередь, пожилых людей и инвалидов</t>
  </si>
  <si>
    <t>Задача 3.1. Оптимизация системы оказания социальных услуг, развитие всех форм социального обслуживания граждан пожилого возраста и инвалидов</t>
  </si>
  <si>
    <t xml:space="preserve">3.1.1.Удельный вес граждан пожилого возраста и инвалидов, получивших услуги в домах-интернатах для престарелых и инвалидов  от общего числа обратившихся граждан пожилого возраста и инвалидов </t>
  </si>
  <si>
    <t>Обеспечение деятельности областных государственных учреждений социального обслуживания населения по оказанию государственных услуг</t>
  </si>
  <si>
    <t>"Областная целевая комплексная программа по профилактике правонарушений в Липецкой области на 2009-2012 годы"</t>
  </si>
  <si>
    <t>Издание информационного справочника для лиц, освободившихся из мест лишения свободы, с разъяснением мер соцподдержки, предусмотренных Законодательством</t>
  </si>
  <si>
    <t>Задача 3.2. Повышение качества и увеличение объема услуг по социальной интеграции инвалидов</t>
  </si>
  <si>
    <t xml:space="preserve">3.2.1. Удельный вес клиентов стационарных учреждений, охваченных реабилитационной деятельностью, от общего числа проживающих   </t>
  </si>
  <si>
    <t>Обеспечение деятельности областного государственного учреждения  по оказанию реабилитационных и адаптационных услуг, предоставляемых инвалидам</t>
  </si>
  <si>
    <t>Цель 4. Создание условий для реализации активной семейно-демографической политики</t>
  </si>
  <si>
    <t>Задача 4.1. Реализация системы мер, направленных на повышение качества жизни семей с детьми и преодоление негативных тенденций в демографических процессах</t>
  </si>
  <si>
    <t>Областная целевая программа «Население Липецкой области: стратегия народосбережения (2009-2014 годы)»</t>
  </si>
  <si>
    <t>Цель 5. Обеспечение информацией о мерах соцподдержки предусмотренных Законодательством лицам, свободившимся из мест лишения свободы</t>
  </si>
  <si>
    <t>Прочие  областные программы ("Реформирование региональных и муниципальных финансов Липецкой области на 2009 год")</t>
  </si>
  <si>
    <t>Всего распределено средств по целям</t>
  </si>
  <si>
    <t>в том числе:</t>
  </si>
  <si>
    <t>распределено по задачам</t>
  </si>
  <si>
    <t>распределено по программам:</t>
  </si>
  <si>
    <t>областным целевым программам</t>
  </si>
  <si>
    <t>ведомственной целевой программе</t>
  </si>
  <si>
    <t>комплексной областной социальной программе</t>
  </si>
  <si>
    <t>не распределено по программам:</t>
  </si>
  <si>
    <t>Рост %</t>
  </si>
  <si>
    <t>Количество граждан имеющих право на льготы по оплате жилищно-коммунальных услуг</t>
  </si>
  <si>
    <t>Количество семей, получающих субсидии на оплату жилья и коммунальных услуг</t>
  </si>
  <si>
    <t>Удельный вес муниципальных служащих, принявших участие в программах профессиональной переподготовки и повышения квалификации в общей численности муниципальных служащих</t>
  </si>
  <si>
    <t>Удельный вес специалистов, принявших участие в программах профессиональной переподготовки и повышения квалификации в общей численности специалистов</t>
  </si>
  <si>
    <t xml:space="preserve">Комплексная областная социальная программа «Проведение мероприятий по укреплению материально-технической базы государственных стационарных и полустационарных учреждений социального обслуживания населения и оказанию адресной социальной помощи неработающим </t>
  </si>
  <si>
    <t>тыс. руб</t>
  </si>
  <si>
    <t>Цель 1. Распространение и развитие лучших традиций культуры и искусства и обеспечение доступа населения к культурным ценностям</t>
  </si>
  <si>
    <t>Задача 1. 1 Приобщение граждан к культурным ценностям посредством культурно-досугового учреждения</t>
  </si>
  <si>
    <t>Число мероприятий культурно-досуговых учреждений</t>
  </si>
  <si>
    <t>Число фильмовыдач</t>
  </si>
  <si>
    <t>Количество выданных экземпляров</t>
  </si>
  <si>
    <t>Количество посещений районной библиотеки</t>
  </si>
  <si>
    <t>ЦЕЛЬ 2 Формирование благоприятных условий для творческой самореализации , развития личности и организации досуга</t>
  </si>
  <si>
    <t>Доля выпускников образовательных учреждений дополнительного образования, поступивших в учебные заведения культуры</t>
  </si>
  <si>
    <t>Доля работников учреждений культуры, повысивших квалификацию и прошедших переподготовку</t>
  </si>
  <si>
    <t>Задача 2.1 Предоставление дополнительного образования детям в сфере культуры</t>
  </si>
  <si>
    <t>Задача 2.2 Поддержка народных художественных промыслов и обеспечение творческой деятельности граждан через клубные формирования</t>
  </si>
  <si>
    <t>Цель 4 Повышение уровня социальной защиты населения в рамках выполнения отдельных государственных полномогчий в сфере социальной защиты населения, делегированных органам местного самоуправления</t>
  </si>
  <si>
    <t>Задача 4.1 Оплата жилья и коммунальных услуг отдельным категориям работников</t>
  </si>
  <si>
    <t>Количество работников получающих оплату</t>
  </si>
  <si>
    <t>Цель 1. Обеспечение условий для предоставления населению муниципального района общедоступного бесплатного дошкольного образования, содержания и питания детей в дошкольных образовательных учреждениях</t>
  </si>
  <si>
    <t>Задача 1.1 Обучение и воспитание детей по общеобразовательным программам дошкольного образования при осушествлении охраны и укрепления здоровья, необходимой коррекции отклонений в развитии детей</t>
  </si>
  <si>
    <t>Доля учащихся, сдавших ЕГЭ по результатам обучения на "хорошо" и "отлично", в общем количестве учащихся, сдавших ЕГЭ</t>
  </si>
  <si>
    <t>Задача 3.1 Обучение детей по программам дополнительного образования в муниципальных образовательных учреждениях дополнительного образования детей</t>
  </si>
  <si>
    <t>Количество детей, обучающихся в учркждениях дополнительного образования на бюджетной основе</t>
  </si>
  <si>
    <t>Доля преподавательского состава учреждений дополнительного образования, имеющего высшее профессиональное образование</t>
  </si>
  <si>
    <t>Доля преподавательского состава учреждений дополнительного образования,имеющего стаж работы свыше 10 лет</t>
  </si>
  <si>
    <t>Доля учащихся, принявших в отчетном периоде участие в конкурсах, выставках,фестивалях, иных публичных мероприятиях муниципального уровня</t>
  </si>
  <si>
    <t>Доля учащихся, принявших в отчетном периоде участие в конкурсах, выставках,фестивалях, иных публичных мероприятияхобластного, регионального и федерального уровня</t>
  </si>
  <si>
    <t>Количество сотрудников отдела образования, прошедших за отчетный год курсы повышения квалификации, специализированные курсы</t>
  </si>
  <si>
    <t>Количество педагогических работников, которым компенсируются расходы на оплату жилья и коммунальных услуг за счет субвенций из областного бюджета Липецкой области</t>
  </si>
  <si>
    <t>Задача 5.2 Осуществление деятельности по опеке и попечительству и обеспечение социальных выплат приемным семьям</t>
  </si>
  <si>
    <t>средняя продолжительность пребывания детей, оставшихся без попечения родителей, в интернатных учреждениях до устройства в приемные семьи</t>
  </si>
  <si>
    <t>Количество муниципальных служащих, прошедших курсы повышения квалификации, специализированные курсы</t>
  </si>
  <si>
    <t>Задача 1.2 Содержание и укрепление материально-технической базы аппарата администрации</t>
  </si>
  <si>
    <t>Обеспеченность техническими средствами и оборудованием относительно нормативного уровня</t>
  </si>
  <si>
    <t>Задача 1.3 Обеспечение условий для организации архивного дела</t>
  </si>
  <si>
    <t>Количество единиц хранения</t>
  </si>
  <si>
    <t>Улучшение физического состояния архивных документов</t>
  </si>
  <si>
    <t>Упорядочено архивных документов</t>
  </si>
  <si>
    <t>исполнено запросов, предоставлено архивных документов и печатных изданий во временное пользование</t>
  </si>
  <si>
    <t>Задача 2.1 Государственная регистрация актов гражданского состояния</t>
  </si>
  <si>
    <t>Количество зарегистрированных актов(заключения брака, расторжения брака, усыновления/удочерения, установления отцовства, перемены имени, смерти)</t>
  </si>
  <si>
    <t>Задача 2.2 Составление протоколов об административных правонарушениях в рамках переданных полномочий по образованию и организации деятельности административных комиссий</t>
  </si>
  <si>
    <t>количество протоколов об административных правонарушениях</t>
  </si>
  <si>
    <t>Задача 2.3 Обеспечение условий для подготовки проведения выборов референдумов</t>
  </si>
  <si>
    <t>доля расходов на подготовку и прведение выборов</t>
  </si>
  <si>
    <t>доля продукции, произведенная малыми и средними предприятиями в общем объеме производства (без учета средних предприятий)</t>
  </si>
  <si>
    <t>Объем кредитных ресурсов, привлеченных в сферу малого и среднего предпринимательства НП Фонд поддержки малого и среднего предпринимательства Липецкой области</t>
  </si>
  <si>
    <t>количество дополнительных рабочих мест, созданных в результате оказания муниципальной поддержки</t>
  </si>
  <si>
    <t>увеличение размера муниципального фонда микрозаймов</t>
  </si>
  <si>
    <t>количество информционных материалов, опубликованных для субъектов малого и среднего бизнеса</t>
  </si>
  <si>
    <t>Доля маршрутов, в организации которых применялись конкурсные процедуры</t>
  </si>
  <si>
    <t>Количество несовершеннолетних, состоящих на учете в КДН</t>
  </si>
  <si>
    <t>Количество неблагополучных семей, состоящих на учете в КДН</t>
  </si>
  <si>
    <t>Случаи нарушения личных неимущественных и имущественных прав несовершеннолетних</t>
  </si>
  <si>
    <t>Количество детей на 100 мест в ДОУ Добровского района</t>
  </si>
  <si>
    <t>Цель2 Повышение качества общего образования, предоставляемого муниципальными образовательными учреждениями Добровского района, реализующими программы среднего (полного) общего образования</t>
  </si>
  <si>
    <t>Задача 2.1 Обеспечение государственных гарантий прав граждан на получение общедоступного бесплатного общего образования на территории Добровского района (в пределах субвенций, выделяемых из областного бюджетта Липецкой области)</t>
  </si>
  <si>
    <t>Задача 4.1 Обеспечение деятельности отдела образования администрации Добровского района</t>
  </si>
  <si>
    <t>Задача 5.1 Обеспечение оплаты жилья и коммунальных услуг педагогическим работникам образовательных учреждений Добровского района</t>
  </si>
  <si>
    <t>Доля детей, оставшихся без попечения родителей, в общей численности детей, проживающих на территории Добровского района</t>
  </si>
  <si>
    <t>Доля детей, устроенных на воспитание в приемные семьи, в общей численности детей, оставшихся без попечения родителей, проживающих на территории Добровского района</t>
  </si>
  <si>
    <t>Количество семей, желающих принять ребенка (детей) на воспитание, проживающих на территории Добровского района</t>
  </si>
  <si>
    <t>Количество граждан, прошедших подготовку к приему ребенка в семью и получивших заключение о возможности принять ребенка (детей) в свою семью, проживающих на территории Добровского района</t>
  </si>
  <si>
    <t>ЦЕЛЬ 4  Повышение эффективности системы дошкольного, общего и дополнительного образования детей на территории Добровского района и методическое обеспечение деятельности образовательных учреждений</t>
  </si>
  <si>
    <t>ЦЕЛЬ 3 Обеспечение условий для творческого развития и профессионального самоопределения детей и подростков путем обучения по программам дополнительного образования</t>
  </si>
  <si>
    <t>ЦЕЛЬ 3 Организационное, методическое и финансовое обеспечение единой политики администрации Добровского муниципального района в сфере культуры и искусства</t>
  </si>
  <si>
    <t>Задача 3.1Совешенствование ситемы управления развитием культуры и искусства Добровского муниципального района, обеспечение подготовки и переподготовки кадров, повышение квалификации</t>
  </si>
  <si>
    <t>Цель 1. Повышение эффективности деятельности аппарата администрации Добровского муниципального района</t>
  </si>
  <si>
    <t>ЦЕЛЬ 2 Организация правотворческой деятельности в рамках полномочий администрации Добровского муниципального района</t>
  </si>
  <si>
    <t>ЦЕЛЬ 3 Повышение качества и уровня жизни населения Добровского муниципального района</t>
  </si>
  <si>
    <t>Задача 1. 1 Поддержка кадрового потенциала аппарата администрации Добровского муниципального района</t>
  </si>
  <si>
    <t>Задача 1.4 Обеспечение реализации широкого круга прочих общегосударственных вопросов, входящих в компетенцию администрации Добровского муниципального района</t>
  </si>
  <si>
    <t>количество участников клубных формирований</t>
  </si>
  <si>
    <t>Таблица  №4</t>
  </si>
  <si>
    <t>Отклонение         (+,-)</t>
  </si>
  <si>
    <t>+21,3</t>
  </si>
  <si>
    <t>Оборот малых и средних предприятий без учета средних предприятий)</t>
  </si>
  <si>
    <t>Доля педагогических работников,которым компенсируются расходы на оплату жилья и коммунальных услуг за счет субвенций из областного бюджета Липецкой области, в общей численности педагогических работников Добровского района</t>
  </si>
  <si>
    <t>Удельный вес населения, участвующего в культурно-досуговых мероприятиях, проводимых районными учреждениями культуры</t>
  </si>
  <si>
    <t>Задача 1.2 Расширение доступа граждан к библиотечным фондам и обеспечение их сохранности</t>
  </si>
  <si>
    <t>Задача 3.2. Развитие механизмов партнерства органов местного самоуправления, бизнеса и организаций культуры</t>
  </si>
  <si>
    <t>Объем платных услуг, оказываемых учреждениями культуры населению, тыс.руб.</t>
  </si>
  <si>
    <t>Объявлено благодарностей, награждено почетной грамотой и прочие виды нематериального поощрения</t>
  </si>
  <si>
    <t>доля расходов на решение прочих общегосударственных расходов в общем объеме расходов администрации</t>
  </si>
  <si>
    <t>Задача 2.3 Обеспечение условий для подготовки проведения выборов, референдумов</t>
  </si>
  <si>
    <t>Задача 3.2 Методическое, информацмонное обеспечение сферы малого бизнеса, формирование положительного имиджа малого и среднего предпринимательства</t>
  </si>
  <si>
    <t xml:space="preserve">Количество  информационных материалов, опубликованных для субъектов малого и среднего бизнеса </t>
  </si>
  <si>
    <t>Задача 3.3 Развитие торгово-закупочной деятельности на территории Добровского района</t>
  </si>
  <si>
    <t>Доля ЛПХ, вовлеченных в заготовительный процесс, в общем количестве ЛПХ по району, %</t>
  </si>
  <si>
    <t>Задача 3.4 Увеличение обеспеченности населения транспортными услугами. Повышение эффективности безопасности и обеспечение устойчивого функционирования транспортных услуг</t>
  </si>
  <si>
    <t>Количество внутримуниципальных транспортных маршрутов</t>
  </si>
  <si>
    <t xml:space="preserve">Количество ДТП с участием транспортных средств </t>
  </si>
  <si>
    <t>Задача 4.1. Увеличение количества реализуемых на территории Добровского района инвестиционных проектов</t>
  </si>
  <si>
    <t>Объем привлеченных инвестиций, млн.руб.</t>
  </si>
  <si>
    <t>Количество  реализумых на территори   Добровского района  инвестиционных проектов</t>
  </si>
  <si>
    <t>Задача 5.1 Защита прав несовершеннолетних в рамках переданных полномочий по образованию и организации деятельности комиссии по делам несовершеннолетних и защите их прав</t>
  </si>
  <si>
    <t>Цель 4: Создание режима максимального благоприятствования на территории района для потенциальных инвесторов, улучшение инвестиционного климата</t>
  </si>
  <si>
    <t>Цель 5: Сохранение  здоровья и развитие творческого, нравственного и физического потенциала населения Добровского муниципального района</t>
  </si>
  <si>
    <t>Цель 6: Обеспечение реализации мер по опеке и попечительству</t>
  </si>
  <si>
    <t>Задача 6.1. Повышение эффективности обеспечения временного проживания</t>
  </si>
  <si>
    <t>Количество выявленных  семей группы риска</t>
  </si>
  <si>
    <t>Удельный вес специалистов, принявших участие в программах профессиональной переподготовки и повышения квалификации в общей численности специалистов, %</t>
  </si>
  <si>
    <t>Задача 6.2. Осуществление  деятельности по опеке и попечительству и обеспечение социальных выплат приемным семьям</t>
  </si>
  <si>
    <t>Доля детей ,оставшихся без  попечения родителей, в общей численности детей, проживающих на территрии Добровского района,%</t>
  </si>
  <si>
    <t>Доля детей, устроенных на воспитание в приемные семьи, в общей численности детей, оставшихся без попечения родителей, проживающих на территории Добровского района, %</t>
  </si>
  <si>
    <t>Средняя продолжительность пребывания детей, оставшихся без попечения родителей в интернатах учреждениях до устройства в приемные семьи, дней</t>
  </si>
  <si>
    <t>Доля педагогических работников с высшим педагогическим образованием в общем количестве педагогических работников в ДОУ</t>
  </si>
  <si>
    <t>Доля педагогических работников с высшим педагогическим  стажем свыше 10 лет в общем количестве педагогов в ДОУ</t>
  </si>
  <si>
    <t>Количество детей-инвалидов, обучающихся по программам дошкольного образования  на территории Добровского района</t>
  </si>
  <si>
    <t>Среднее количество учеников на одного учителя в учреждениях общего образования</t>
  </si>
  <si>
    <t>Количество учреждений общего образования, в которых капитальный ремонт зданий последний раз проводился более 10 лет назад</t>
  </si>
  <si>
    <t>Среднее количество квадратных метров площади на  одного учащегося в учреждениях общего образованияучеников на одного учителя в учреждениях общего образования</t>
  </si>
  <si>
    <t>Количес тво учащихся, которым предоставлялось бесплатное питание</t>
  </si>
  <si>
    <t>Доля учащихся, обучающихся по ФГОС, в общей численности учащихся,%</t>
  </si>
  <si>
    <t>Среднее количество учащихся на один компьтор</t>
  </si>
  <si>
    <t>Задача 2.2. Энергосбережение в учреждениях образования</t>
  </si>
  <si>
    <t>Экономия ТЭР (в % к уровню 2009г.)</t>
  </si>
  <si>
    <t>Количество сотрудников отдела образования и районного методического кабинета</t>
  </si>
  <si>
    <t xml:space="preserve">ЦЕЛЬ 5 Обеспечение реализации мер государственной социальной поддержки педагогических работников </t>
  </si>
  <si>
    <t>-</t>
  </si>
  <si>
    <t>Цель 1. Повышение эффективности деятельности отдела финансов администрации Добровского муниципального района</t>
  </si>
  <si>
    <t>Задача 1. 1 Поддержка кадрового потенциала отдела финансов администрации Добровского муниципального района</t>
  </si>
  <si>
    <t>Количество сотрудников, деятельность которых финансируется из местного бюджета</t>
  </si>
  <si>
    <t>Количество сотрудников, деятельность которых финансируется из  бюджетов сельских поселений</t>
  </si>
  <si>
    <t>Удельный вес расходов районного бюджета на основе программных мероприятий, от общей суммы расходов  районного бюджета</t>
  </si>
  <si>
    <t>Удельный вес  налоговых и неналоговых доходов  от общего  объема  районного бюджета на текущий финансовый год</t>
  </si>
  <si>
    <t xml:space="preserve">Всего распределено средств по целям </t>
  </si>
  <si>
    <t>Цель 2. Обеспечение стабильности исполнения районного бюджета</t>
  </si>
  <si>
    <t>Цель 3.Снижение предельного объема муниципального долга</t>
  </si>
  <si>
    <t>Задача 2.1. Повышение точности прогнозирования доходов районного бюджета</t>
  </si>
  <si>
    <t>Задача 2.2 Переход к программной структуре расходов районного бюджета</t>
  </si>
  <si>
    <t>Задача 3.1. Соблюдение норматива ограничений предельного объема муниципального долга</t>
  </si>
  <si>
    <t>Процентное отношение предельного объема муниципального долга (не превышает 50%) к общему годовому объему доходов районного бюджета без учета безвозмездных поступлений и поступлений налоговых доходов по дополнительным нормативам отчислений</t>
  </si>
  <si>
    <t xml:space="preserve">Количество долгосрочных  целевых и ведомственных программ </t>
  </si>
  <si>
    <t xml:space="preserve">Количество долгосрочных  муниципальных  программ  </t>
  </si>
  <si>
    <t>Темп роста заготовительного оборота, млн.руб.</t>
  </si>
  <si>
    <t>Количество самовольных уходов из семей</t>
  </si>
  <si>
    <t>Факт 2017</t>
  </si>
  <si>
    <t>Факт 2017г</t>
  </si>
  <si>
    <t>о  показателях  эффективности и результативности  отдела  финансов  администрации  Добровского муниципального района за 2018 г.</t>
  </si>
  <si>
    <t>Факт 2018</t>
  </si>
  <si>
    <t>о темпах роста показателей  эффективности и результативности деятельности  ГРБС  и темпов прироста расходов  по отделу  финансов  администрации  Добровского муниципального района за 2018 г.</t>
  </si>
  <si>
    <t>о темпах роста показателей  эффективности и результативности деятельности  ГРБС  и темпов прироста расходов  по отделу  образования  администрации  Добровского муниципального района за 2018 г.</t>
  </si>
  <si>
    <t>Факт 2018г</t>
  </si>
  <si>
    <t>о темпах роста показателей  эффективности и результативности деятельности  ГРБС  и темпов прироста расходов  по  администрации  Добровского муниципального района за 2018 г.</t>
  </si>
  <si>
    <t>о темпах роста показателей  эффективности и результативности деятельности  ГРБС  и темпов прироста расходов  по отделу  культуры  администрации  Добровского муниципального района за 2018 г.</t>
  </si>
  <si>
    <t>Количество замещающих семей, стоящих на учете</t>
  </si>
  <si>
    <t xml:space="preserve">Количество выявленных детей-сирот и детей оставшихся без попечения родителей, состоящих на учете </t>
  </si>
  <si>
    <t xml:space="preserve">Количество детей-сирот и детей оставшихся без попечения родителей, состоящих на учете </t>
  </si>
  <si>
    <t>Количество детей, переданных на воспитание в замещающие семьи за год</t>
  </si>
  <si>
    <t>Количество детей, направленных в образовательные учреждения для детей сирот</t>
  </si>
  <si>
    <t xml:space="preserve">Задача 3.1Создание среднего класса, ориентированного на самозанятость при поддержке развития малого и среднего предпринимательства в Добровском муниципальном районе </t>
  </si>
  <si>
    <t>Количество граждан, прошедших подготовку  к приему ребенка в семью и получивших заключение о возможности принять ребенка (детей) в свою семью, проживающих на территории Добровского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</si>
</sst>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00"/>
    <numFmt numFmtId="176" formatCode="0.000"/>
  </numFmts>
  <fonts count="1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5" fillId="0" borderId="1" xfId="0" applyNumberFormat="1" applyFont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 indent="1"/>
    </xf>
    <xf numFmtId="2" fontId="3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17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indent="2"/>
    </xf>
    <xf numFmtId="17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indent="1"/>
    </xf>
    <xf numFmtId="172" fontId="3" fillId="0" borderId="0" xfId="0" applyNumberFormat="1" applyFont="1" applyFill="1" applyAlignment="1">
      <alignment horizont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6" fillId="0" borderId="1" xfId="0" applyNumberFormat="1" applyFont="1" applyBorder="1" applyAlignment="1">
      <alignment horizontal="left" vertical="top" wrapText="1" indent="1"/>
    </xf>
    <xf numFmtId="0" fontId="3" fillId="0" borderId="1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center" vertical="top" wrapText="1"/>
    </xf>
    <xf numFmtId="172" fontId="3" fillId="0" borderId="3" xfId="0" applyNumberFormat="1" applyFont="1" applyFill="1" applyBorder="1" applyAlignment="1">
      <alignment horizontal="center" vertical="top" wrapText="1"/>
    </xf>
    <xf numFmtId="17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172" fontId="3" fillId="0" borderId="1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 indent="1"/>
    </xf>
    <xf numFmtId="173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&#1042;&#1045;&#1044;.&#1062;&#1045;&#1051;.&#1055;&#1056;&#1054;&#1043;&#1056;&#1040;&#1052;&#1052;&#1040;\2009-2011\&#1054;&#1090;&#1095;&#1077;&#1090;%20&#1079;&#1072;%20200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4"/>
      <sheetName val="прил.3"/>
      <sheetName val="Лист3"/>
    </sheetNames>
    <sheetDataSet>
      <sheetData sheetId="0">
        <row r="44">
          <cell r="E44">
            <v>36145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71"/>
  <sheetViews>
    <sheetView tabSelected="1" zoomScale="75" zoomScaleNormal="75" workbookViewId="0" topLeftCell="A20">
      <selection activeCell="E54" sqref="E54"/>
    </sheetView>
  </sheetViews>
  <sheetFormatPr defaultColWidth="9.00390625" defaultRowHeight="12.75"/>
  <cols>
    <col min="1" max="1" width="51.50390625" style="2" customWidth="1"/>
    <col min="2" max="2" width="10.375" style="3" customWidth="1"/>
    <col min="3" max="4" width="11.50390625" style="3" customWidth="1"/>
    <col min="5" max="16384" width="8.875" style="2" customWidth="1"/>
  </cols>
  <sheetData>
    <row r="1" ht="15.75">
      <c r="E1" s="3"/>
    </row>
    <row r="2" spans="1:5" ht="18.75">
      <c r="A2" s="98" t="s">
        <v>2</v>
      </c>
      <c r="B2" s="98"/>
      <c r="C2" s="98"/>
      <c r="D2" s="98"/>
      <c r="E2" s="98"/>
    </row>
    <row r="3" spans="1:5" ht="18.75" customHeight="1">
      <c r="A3" s="97" t="s">
        <v>180</v>
      </c>
      <c r="B3" s="97"/>
      <c r="C3" s="97"/>
      <c r="D3" s="97"/>
      <c r="E3" s="97"/>
    </row>
    <row r="4" spans="1:5" ht="18.75" customHeight="1">
      <c r="A4" s="97"/>
      <c r="B4" s="97"/>
      <c r="C4" s="97"/>
      <c r="D4" s="97"/>
      <c r="E4" s="97"/>
    </row>
    <row r="5" spans="1:5" ht="15.75">
      <c r="A5" s="97"/>
      <c r="B5" s="97"/>
      <c r="C5" s="97"/>
      <c r="D5" s="97"/>
      <c r="E5" s="97"/>
    </row>
    <row r="6" spans="1:4" ht="15.75">
      <c r="A6" s="104"/>
      <c r="B6" s="104"/>
      <c r="C6" s="104"/>
      <c r="D6" s="104"/>
    </row>
    <row r="7" ht="15.75"/>
    <row r="8" spans="1:5" s="5" customFormat="1" ht="48.75" customHeight="1">
      <c r="A8" s="102" t="s">
        <v>4</v>
      </c>
      <c r="B8" s="99" t="s">
        <v>5</v>
      </c>
      <c r="C8" s="100"/>
      <c r="D8" s="101"/>
      <c r="E8" s="102" t="s">
        <v>0</v>
      </c>
    </row>
    <row r="9" spans="1:5" s="5" customFormat="1" ht="36" customHeight="1">
      <c r="A9" s="102"/>
      <c r="B9" s="4" t="s">
        <v>178</v>
      </c>
      <c r="C9" s="4" t="s">
        <v>181</v>
      </c>
      <c r="D9" s="4" t="s">
        <v>38</v>
      </c>
      <c r="E9" s="103"/>
    </row>
    <row r="10" spans="1:5" s="5" customFormat="1" ht="47.25">
      <c r="A10" s="6" t="s">
        <v>161</v>
      </c>
      <c r="B10" s="7"/>
      <c r="C10" s="8"/>
      <c r="D10" s="7">
        <f>D11</f>
        <v>86.66666666666667</v>
      </c>
      <c r="E10" s="7">
        <v>3.3</v>
      </c>
    </row>
    <row r="11" spans="1:5" s="5" customFormat="1" ht="50.25" customHeight="1">
      <c r="A11" s="9" t="s">
        <v>162</v>
      </c>
      <c r="B11" s="44"/>
      <c r="C11" s="4"/>
      <c r="D11" s="44">
        <f>(D12+D13+D17)/3</f>
        <v>86.66666666666667</v>
      </c>
      <c r="E11" s="44"/>
    </row>
    <row r="12" spans="1:5" s="5" customFormat="1" ht="30">
      <c r="A12" s="12" t="s">
        <v>163</v>
      </c>
      <c r="B12" s="4">
        <v>15</v>
      </c>
      <c r="C12" s="4">
        <v>15</v>
      </c>
      <c r="D12" s="44">
        <f aca="true" t="shared" si="0" ref="D12:D17">C12/B12*100</f>
        <v>100</v>
      </c>
      <c r="E12" s="4">
        <v>5</v>
      </c>
    </row>
    <row r="13" spans="1:5" s="15" customFormat="1" ht="30">
      <c r="A13" s="12" t="s">
        <v>164</v>
      </c>
      <c r="B13" s="4">
        <v>3</v>
      </c>
      <c r="C13" s="4">
        <v>3</v>
      </c>
      <c r="D13" s="44">
        <f t="shared" si="0"/>
        <v>100</v>
      </c>
      <c r="E13" s="68">
        <v>5</v>
      </c>
    </row>
    <row r="14" spans="1:5" s="5" customFormat="1" ht="42" customHeight="1" hidden="1">
      <c r="A14" s="54"/>
      <c r="B14" s="4"/>
      <c r="C14" s="4"/>
      <c r="D14" s="44" t="e">
        <f t="shared" si="0"/>
        <v>#DIV/0!</v>
      </c>
      <c r="E14" s="4"/>
    </row>
    <row r="15" spans="1:5" s="5" customFormat="1" ht="25.5" hidden="1">
      <c r="A15" s="16" t="s">
        <v>39</v>
      </c>
      <c r="B15" s="4"/>
      <c r="C15" s="4"/>
      <c r="D15" s="44" t="e">
        <f t="shared" si="0"/>
        <v>#DIV/0!</v>
      </c>
      <c r="E15" s="4"/>
    </row>
    <row r="16" spans="1:5" s="5" customFormat="1" ht="25.5" hidden="1">
      <c r="A16" s="16" t="s">
        <v>40</v>
      </c>
      <c r="B16" s="4"/>
      <c r="C16" s="4"/>
      <c r="D16" s="44" t="e">
        <f t="shared" si="0"/>
        <v>#DIV/0!</v>
      </c>
      <c r="E16" s="4"/>
    </row>
    <row r="17" spans="1:5" s="5" customFormat="1" ht="48" customHeight="1">
      <c r="A17" s="12" t="s">
        <v>72</v>
      </c>
      <c r="B17" s="4">
        <v>5</v>
      </c>
      <c r="C17" s="4">
        <v>3</v>
      </c>
      <c r="D17" s="44">
        <f t="shared" si="0"/>
        <v>60</v>
      </c>
      <c r="E17" s="4">
        <v>0</v>
      </c>
    </row>
    <row r="18" spans="1:5" s="5" customFormat="1" ht="36" customHeight="1" hidden="1">
      <c r="A18" s="53"/>
      <c r="B18" s="4"/>
      <c r="C18" s="4"/>
      <c r="D18" s="44"/>
      <c r="E18" s="4"/>
    </row>
    <row r="19" spans="1:5" s="5" customFormat="1" ht="39.75" customHeight="1" hidden="1">
      <c r="A19" s="16"/>
      <c r="B19" s="4"/>
      <c r="C19" s="4"/>
      <c r="D19" s="44"/>
      <c r="E19" s="4"/>
    </row>
    <row r="20" spans="1:5" s="5" customFormat="1" ht="36" customHeight="1">
      <c r="A20" s="6" t="s">
        <v>168</v>
      </c>
      <c r="B20" s="4"/>
      <c r="C20" s="4"/>
      <c r="D20" s="67">
        <f>(D21+D23)/2</f>
        <v>107.80620107292354</v>
      </c>
      <c r="E20" s="32">
        <v>5</v>
      </c>
    </row>
    <row r="21" spans="1:5" s="5" customFormat="1" ht="35.25" customHeight="1">
      <c r="A21" s="53" t="s">
        <v>170</v>
      </c>
      <c r="B21" s="4"/>
      <c r="C21" s="4"/>
      <c r="D21" s="65">
        <f>D22</f>
        <v>109.89761092150172</v>
      </c>
      <c r="E21" s="4"/>
    </row>
    <row r="22" spans="1:5" s="5" customFormat="1" ht="42" customHeight="1">
      <c r="A22" s="16" t="s">
        <v>166</v>
      </c>
      <c r="B22" s="94">
        <v>0.293</v>
      </c>
      <c r="C22" s="94">
        <v>0.322</v>
      </c>
      <c r="D22" s="44">
        <f>C22/B22*100</f>
        <v>109.89761092150172</v>
      </c>
      <c r="E22" s="4">
        <v>5</v>
      </c>
    </row>
    <row r="23" spans="1:5" s="5" customFormat="1" ht="34.5" customHeight="1">
      <c r="A23" s="53" t="s">
        <v>171</v>
      </c>
      <c r="B23" s="4"/>
      <c r="C23" s="4"/>
      <c r="D23" s="44">
        <f>(D24+D25)/2</f>
        <v>105.71479122434536</v>
      </c>
      <c r="E23" s="4"/>
    </row>
    <row r="24" spans="1:5" s="5" customFormat="1" ht="22.5" customHeight="1">
      <c r="A24" s="16" t="s">
        <v>175</v>
      </c>
      <c r="B24" s="4">
        <v>9</v>
      </c>
      <c r="C24" s="4">
        <v>10</v>
      </c>
      <c r="D24" s="44">
        <f>C24/B24*100</f>
        <v>111.11111111111111</v>
      </c>
      <c r="E24" s="4"/>
    </row>
    <row r="25" spans="1:5" s="5" customFormat="1" ht="43.5" customHeight="1">
      <c r="A25" s="16" t="s">
        <v>165</v>
      </c>
      <c r="B25" s="96">
        <v>0.942</v>
      </c>
      <c r="C25" s="96">
        <v>0.945</v>
      </c>
      <c r="D25" s="44">
        <f>C25/B25*100</f>
        <v>100.31847133757962</v>
      </c>
      <c r="E25" s="4">
        <v>5</v>
      </c>
    </row>
    <row r="26" spans="1:5" s="5" customFormat="1" ht="18.75" customHeight="1" hidden="1">
      <c r="A26" s="55"/>
      <c r="B26" s="32"/>
      <c r="C26" s="32"/>
      <c r="D26" s="67"/>
      <c r="E26" s="32"/>
    </row>
    <row r="27" spans="1:5" s="5" customFormat="1" ht="15" hidden="1">
      <c r="A27" s="16"/>
      <c r="B27" s="4"/>
      <c r="C27" s="4"/>
      <c r="D27" s="44"/>
      <c r="E27" s="4"/>
    </row>
    <row r="28" spans="1:5" s="5" customFormat="1" ht="0.75" customHeight="1" hidden="1">
      <c r="A28" s="16"/>
      <c r="B28" s="4"/>
      <c r="C28" s="4"/>
      <c r="D28" s="44"/>
      <c r="E28" s="4"/>
    </row>
    <row r="29" spans="1:5" s="5" customFormat="1" ht="15" hidden="1">
      <c r="A29" s="19"/>
      <c r="B29" s="8"/>
      <c r="C29" s="8"/>
      <c r="D29" s="8"/>
      <c r="E29" s="4"/>
    </row>
    <row r="30" spans="1:5" s="15" customFormat="1" ht="15" hidden="1">
      <c r="A30" s="20"/>
      <c r="B30" s="4"/>
      <c r="C30" s="4"/>
      <c r="D30" s="4"/>
      <c r="E30" s="4"/>
    </row>
    <row r="31" spans="1:5" s="5" customFormat="1" ht="44.25" customHeight="1" hidden="1">
      <c r="A31" s="21"/>
      <c r="B31" s="44"/>
      <c r="C31" s="44"/>
      <c r="D31" s="44"/>
      <c r="E31" s="4"/>
    </row>
    <row r="32" spans="1:5" s="5" customFormat="1" ht="51" customHeight="1" hidden="1">
      <c r="A32" s="13"/>
      <c r="B32" s="4"/>
      <c r="C32" s="4"/>
      <c r="D32" s="4"/>
      <c r="E32" s="68"/>
    </row>
    <row r="33" spans="1:5" s="5" customFormat="1" ht="15" hidden="1">
      <c r="A33" s="22"/>
      <c r="B33" s="4"/>
      <c r="C33" s="4"/>
      <c r="D33" s="4"/>
      <c r="E33" s="4"/>
    </row>
    <row r="34" spans="1:5" s="5" customFormat="1" ht="15" hidden="1">
      <c r="A34" s="22"/>
      <c r="B34" s="4"/>
      <c r="C34" s="4"/>
      <c r="D34" s="4"/>
      <c r="E34" s="4"/>
    </row>
    <row r="35" spans="1:5" s="15" customFormat="1" ht="15" hidden="1">
      <c r="A35" s="20"/>
      <c r="B35" s="4"/>
      <c r="C35" s="4"/>
      <c r="D35" s="4"/>
      <c r="E35" s="4"/>
    </row>
    <row r="36" spans="1:5" ht="15" hidden="1">
      <c r="A36" s="21"/>
      <c r="B36" s="4"/>
      <c r="C36" s="4"/>
      <c r="D36" s="44"/>
      <c r="E36" s="4"/>
    </row>
    <row r="37" spans="1:5" s="5" customFormat="1" ht="15" hidden="1">
      <c r="A37" s="13"/>
      <c r="B37" s="4"/>
      <c r="C37" s="4"/>
      <c r="D37" s="4"/>
      <c r="E37" s="68"/>
    </row>
    <row r="38" spans="1:5" s="5" customFormat="1" ht="15" hidden="1">
      <c r="A38" s="22"/>
      <c r="B38" s="4"/>
      <c r="C38" s="4"/>
      <c r="D38" s="4"/>
      <c r="E38" s="76"/>
    </row>
    <row r="39" spans="1:5" s="5" customFormat="1" ht="15" hidden="1">
      <c r="A39" s="19"/>
      <c r="B39" s="32"/>
      <c r="C39" s="32"/>
      <c r="D39" s="32"/>
      <c r="E39" s="4"/>
    </row>
    <row r="40" spans="1:5" s="15" customFormat="1" ht="0.75" customHeight="1" hidden="1">
      <c r="A40" s="20"/>
      <c r="B40" s="4"/>
      <c r="C40" s="4"/>
      <c r="D40" s="4"/>
      <c r="E40" s="4"/>
    </row>
    <row r="41" spans="1:5" s="5" customFormat="1" ht="15" hidden="1">
      <c r="A41" s="21"/>
      <c r="B41" s="44"/>
      <c r="C41" s="44"/>
      <c r="D41" s="44"/>
      <c r="E41" s="4"/>
    </row>
    <row r="42" spans="1:5" s="5" customFormat="1" ht="15" hidden="1">
      <c r="A42" s="13"/>
      <c r="B42" s="4"/>
      <c r="C42" s="4"/>
      <c r="D42" s="4"/>
      <c r="E42" s="68"/>
    </row>
    <row r="43" spans="1:5" s="30" customFormat="1" ht="15" hidden="1">
      <c r="A43" s="26"/>
      <c r="B43" s="4"/>
      <c r="C43" s="4"/>
      <c r="D43" s="4"/>
      <c r="E43" s="4"/>
    </row>
    <row r="44" spans="1:5" s="1" customFormat="1" ht="15" hidden="1">
      <c r="A44" s="18"/>
      <c r="B44" s="4"/>
      <c r="C44" s="4"/>
      <c r="D44" s="4"/>
      <c r="E44" s="4"/>
    </row>
    <row r="45" spans="1:5" s="31" customFormat="1" ht="15" hidden="1">
      <c r="A45" s="28"/>
      <c r="B45" s="68"/>
      <c r="C45" s="68"/>
      <c r="D45" s="68"/>
      <c r="E45" s="70"/>
    </row>
    <row r="46" spans="1:5" s="31" customFormat="1" ht="15" hidden="1">
      <c r="A46" s="26"/>
      <c r="B46" s="68"/>
      <c r="C46" s="68"/>
      <c r="D46" s="68"/>
      <c r="E46" s="71"/>
    </row>
    <row r="47" spans="1:5" s="15" customFormat="1" ht="15" hidden="1">
      <c r="A47" s="20"/>
      <c r="B47" s="4"/>
      <c r="C47" s="4"/>
      <c r="D47" s="4"/>
      <c r="E47" s="78"/>
    </row>
    <row r="48" spans="1:5" s="31" customFormat="1" ht="15" hidden="1">
      <c r="A48" s="21"/>
      <c r="B48" s="4"/>
      <c r="C48" s="4"/>
      <c r="D48" s="44"/>
      <c r="E48" s="78"/>
    </row>
    <row r="49" spans="1:5" s="1" customFormat="1" ht="0.75" customHeight="1" hidden="1">
      <c r="A49" s="13"/>
      <c r="B49" s="4"/>
      <c r="C49" s="4"/>
      <c r="D49" s="4"/>
      <c r="E49" s="68"/>
    </row>
    <row r="50" spans="1:5" s="1" customFormat="1" ht="15" hidden="1">
      <c r="A50" s="26"/>
      <c r="B50" s="4"/>
      <c r="C50" s="4"/>
      <c r="D50" s="4"/>
      <c r="E50" s="78"/>
    </row>
    <row r="51" spans="1:5" s="1" customFormat="1" ht="15" hidden="1">
      <c r="A51" s="19"/>
      <c r="B51" s="32"/>
      <c r="C51" s="32"/>
      <c r="D51" s="32"/>
      <c r="E51" s="71"/>
    </row>
    <row r="52" spans="1:5" s="1" customFormat="1" ht="15" hidden="1">
      <c r="A52" s="20"/>
      <c r="B52" s="4"/>
      <c r="C52" s="4"/>
      <c r="D52" s="4"/>
      <c r="E52" s="71"/>
    </row>
    <row r="53" spans="1:5" s="36" customFormat="1" ht="53.25" customHeight="1" hidden="1">
      <c r="A53" s="33"/>
      <c r="B53" s="4"/>
      <c r="C53" s="4"/>
      <c r="D53" s="4"/>
      <c r="E53" s="73"/>
    </row>
    <row r="54" spans="1:5" s="36" customFormat="1" ht="27.75" customHeight="1">
      <c r="A54" s="6" t="s">
        <v>169</v>
      </c>
      <c r="B54" s="93"/>
      <c r="C54" s="93"/>
      <c r="D54" s="44">
        <v>46.3</v>
      </c>
      <c r="E54" s="32">
        <v>5</v>
      </c>
    </row>
    <row r="55" spans="1:5" s="36" customFormat="1" ht="19.5" customHeight="1" hidden="1">
      <c r="A55" s="53" t="s">
        <v>172</v>
      </c>
      <c r="B55" s="93"/>
      <c r="C55" s="93"/>
      <c r="D55" s="44">
        <v>265.6</v>
      </c>
      <c r="E55" s="4">
        <v>5</v>
      </c>
    </row>
    <row r="56" spans="1:5" s="36" customFormat="1" ht="36.75" customHeight="1" hidden="1">
      <c r="A56" s="16" t="s">
        <v>173</v>
      </c>
      <c r="B56" s="93">
        <v>2.178</v>
      </c>
      <c r="C56" s="93"/>
      <c r="D56" s="44">
        <f>C56/B56*100</f>
        <v>0</v>
      </c>
      <c r="E56" s="4">
        <v>5</v>
      </c>
    </row>
    <row r="57" spans="1:5" s="52" customFormat="1" ht="30" customHeight="1" hidden="1">
      <c r="A57" s="55" t="s">
        <v>167</v>
      </c>
      <c r="B57" s="32"/>
      <c r="C57" s="32"/>
      <c r="D57" s="67">
        <f>(D38+D48)/2</f>
        <v>0</v>
      </c>
      <c r="E57" s="4">
        <v>5</v>
      </c>
    </row>
    <row r="58" spans="1:5" ht="21" customHeight="1" hidden="1">
      <c r="A58" s="6" t="s">
        <v>169</v>
      </c>
      <c r="B58" s="93"/>
      <c r="C58" s="93"/>
      <c r="D58" s="67">
        <f>D59</f>
        <v>265.6</v>
      </c>
      <c r="E58" s="4">
        <v>5</v>
      </c>
    </row>
    <row r="59" spans="1:5" ht="22.5" customHeight="1" hidden="1">
      <c r="A59" s="53" t="s">
        <v>172</v>
      </c>
      <c r="B59" s="93"/>
      <c r="C59" s="93"/>
      <c r="D59" s="44">
        <v>265.6</v>
      </c>
      <c r="E59" s="4">
        <v>5</v>
      </c>
    </row>
    <row r="60" spans="1:5" ht="22.5" customHeight="1" hidden="1">
      <c r="A60" s="16" t="s">
        <v>173</v>
      </c>
      <c r="B60" s="93">
        <v>2.178</v>
      </c>
      <c r="C60" s="93"/>
      <c r="D60" s="44">
        <f>C60/B60*100</f>
        <v>0</v>
      </c>
      <c r="E60" s="4">
        <v>5</v>
      </c>
    </row>
    <row r="61" spans="1:5" ht="15" hidden="1">
      <c r="A61" s="55" t="s">
        <v>167</v>
      </c>
      <c r="B61" s="32"/>
      <c r="C61" s="32"/>
      <c r="D61" s="67">
        <f>(D42+D52)/2</f>
        <v>0</v>
      </c>
      <c r="E61" s="4">
        <v>5</v>
      </c>
    </row>
    <row r="62" spans="1:5" ht="30" hidden="1">
      <c r="A62" s="6" t="s">
        <v>169</v>
      </c>
      <c r="B62" s="93"/>
      <c r="C62" s="93"/>
      <c r="D62" s="67">
        <f>D63</f>
        <v>265.6</v>
      </c>
      <c r="E62" s="4">
        <v>5</v>
      </c>
    </row>
    <row r="63" spans="1:5" ht="30.75" hidden="1">
      <c r="A63" s="53" t="s">
        <v>172</v>
      </c>
      <c r="B63" s="93"/>
      <c r="C63" s="93"/>
      <c r="D63" s="44">
        <v>265.6</v>
      </c>
      <c r="E63" s="4">
        <v>5</v>
      </c>
    </row>
    <row r="64" spans="1:5" ht="64.5" hidden="1">
      <c r="A64" s="16" t="s">
        <v>173</v>
      </c>
      <c r="B64" s="93">
        <v>2.178</v>
      </c>
      <c r="C64" s="93"/>
      <c r="D64" s="44">
        <f>C64/B64*100</f>
        <v>0</v>
      </c>
      <c r="E64" s="4">
        <v>5</v>
      </c>
    </row>
    <row r="65" spans="1:5" ht="15" hidden="1">
      <c r="A65" s="55" t="s">
        <v>167</v>
      </c>
      <c r="B65" s="32"/>
      <c r="C65" s="32"/>
      <c r="D65" s="67">
        <f>(D46+D56)/2</f>
        <v>0</v>
      </c>
      <c r="E65" s="4">
        <v>5</v>
      </c>
    </row>
    <row r="66" spans="1:5" ht="30" hidden="1">
      <c r="A66" s="6" t="s">
        <v>169</v>
      </c>
      <c r="B66" s="93"/>
      <c r="C66" s="93"/>
      <c r="D66" s="67">
        <f>D67</f>
        <v>46.3</v>
      </c>
      <c r="E66" s="4">
        <v>5</v>
      </c>
    </row>
    <row r="67" spans="1:5" ht="36" customHeight="1">
      <c r="A67" s="53" t="s">
        <v>172</v>
      </c>
      <c r="B67" s="93"/>
      <c r="C67" s="93"/>
      <c r="D67" s="44">
        <v>46.3</v>
      </c>
      <c r="E67" s="4"/>
    </row>
    <row r="68" spans="1:5" ht="70.5" customHeight="1">
      <c r="A68" s="16" t="s">
        <v>173</v>
      </c>
      <c r="B68" s="93">
        <v>0.78</v>
      </c>
      <c r="C68" s="93">
        <v>0.4</v>
      </c>
      <c r="D68" s="44">
        <f>C68/B68*100</f>
        <v>51.28205128205129</v>
      </c>
      <c r="E68" s="4">
        <v>5</v>
      </c>
    </row>
    <row r="69" spans="1:5" ht="15.75">
      <c r="A69" s="55" t="s">
        <v>167</v>
      </c>
      <c r="B69" s="32"/>
      <c r="C69" s="32"/>
      <c r="D69" s="67">
        <f>(D10+D20+D54)/3</f>
        <v>80.2576225798634</v>
      </c>
      <c r="E69" s="67">
        <f>(E10+E20+E54)/3</f>
        <v>4.433333333333334</v>
      </c>
    </row>
    <row r="70" spans="1:5" ht="15.75">
      <c r="A70" s="46"/>
      <c r="B70" s="69"/>
      <c r="C70" s="69"/>
      <c r="D70" s="69"/>
      <c r="E70" s="46"/>
    </row>
    <row r="71" spans="1:5" ht="15.75">
      <c r="A71" s="46"/>
      <c r="B71" s="69"/>
      <c r="C71" s="69"/>
      <c r="D71" s="69"/>
      <c r="E71" s="46"/>
    </row>
    <row r="136" ht="15.75"/>
    <row r="137" ht="15.75"/>
    <row r="138" ht="15.75"/>
    <row r="139" ht="15.75"/>
    <row r="140" ht="15.75"/>
    <row r="141" ht="15.75"/>
  </sheetData>
  <mergeCells count="6">
    <mergeCell ref="A3:E5"/>
    <mergeCell ref="A2:E2"/>
    <mergeCell ref="B8:D8"/>
    <mergeCell ref="E8:E9"/>
    <mergeCell ref="A6:D6"/>
    <mergeCell ref="A8:A9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72"/>
  <sheetViews>
    <sheetView zoomScale="75" zoomScaleNormal="75" workbookViewId="0" topLeftCell="A17">
      <selection activeCell="N26" sqref="N26"/>
    </sheetView>
  </sheetViews>
  <sheetFormatPr defaultColWidth="9.00390625" defaultRowHeight="12.75"/>
  <cols>
    <col min="1" max="1" width="51.50390625" style="2" customWidth="1"/>
    <col min="2" max="2" width="10.375" style="3" customWidth="1"/>
    <col min="3" max="4" width="11.50390625" style="3" customWidth="1"/>
    <col min="5" max="5" width="11.625" style="3" customWidth="1"/>
    <col min="6" max="6" width="10.625" style="3" customWidth="1"/>
    <col min="7" max="7" width="9.375" style="3" customWidth="1"/>
    <col min="8" max="16384" width="8.875" style="2" customWidth="1"/>
  </cols>
  <sheetData>
    <row r="1" spans="7:9" ht="15.75">
      <c r="G1" s="105" t="s">
        <v>114</v>
      </c>
      <c r="H1" s="105"/>
      <c r="I1" s="105"/>
    </row>
    <row r="2" spans="1:9" ht="18.75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ht="18.75" customHeight="1">
      <c r="A3" s="97" t="s">
        <v>182</v>
      </c>
      <c r="B3" s="97"/>
      <c r="C3" s="97"/>
      <c r="D3" s="97"/>
      <c r="E3" s="97"/>
      <c r="F3" s="97"/>
      <c r="G3" s="97"/>
      <c r="H3" s="97"/>
      <c r="I3" s="97"/>
    </row>
    <row r="4" spans="1:9" ht="18.75" customHeight="1">
      <c r="A4" s="97"/>
      <c r="B4" s="97"/>
      <c r="C4" s="97"/>
      <c r="D4" s="97"/>
      <c r="E4" s="97"/>
      <c r="F4" s="97"/>
      <c r="G4" s="97"/>
      <c r="H4" s="97"/>
      <c r="I4" s="97"/>
    </row>
    <row r="5" spans="1:9" ht="15.75">
      <c r="A5" s="97"/>
      <c r="B5" s="97"/>
      <c r="C5" s="97"/>
      <c r="D5" s="97"/>
      <c r="E5" s="97"/>
      <c r="F5" s="97"/>
      <c r="G5" s="97"/>
      <c r="H5" s="97"/>
      <c r="I5" s="97"/>
    </row>
    <row r="6" spans="1:7" ht="15.75">
      <c r="A6" s="104"/>
      <c r="B6" s="104"/>
      <c r="C6" s="104"/>
      <c r="D6" s="104"/>
      <c r="E6" s="104"/>
      <c r="F6" s="104"/>
      <c r="G6" s="104"/>
    </row>
    <row r="7" ht="15.75">
      <c r="G7" s="2" t="s">
        <v>3</v>
      </c>
    </row>
    <row r="8" spans="1:9" s="5" customFormat="1" ht="48.75" customHeight="1">
      <c r="A8" s="102" t="s">
        <v>4</v>
      </c>
      <c r="B8" s="99" t="s">
        <v>5</v>
      </c>
      <c r="C8" s="100"/>
      <c r="D8" s="101"/>
      <c r="E8" s="106" t="s">
        <v>6</v>
      </c>
      <c r="F8" s="106"/>
      <c r="G8" s="106"/>
      <c r="H8" s="102" t="s">
        <v>115</v>
      </c>
      <c r="I8" s="102" t="s">
        <v>0</v>
      </c>
    </row>
    <row r="9" spans="1:9" s="5" customFormat="1" ht="36" customHeight="1">
      <c r="A9" s="102"/>
      <c r="B9" s="4" t="s">
        <v>178</v>
      </c>
      <c r="C9" s="4" t="s">
        <v>181</v>
      </c>
      <c r="D9" s="4" t="s">
        <v>38</v>
      </c>
      <c r="E9" s="4" t="s">
        <v>178</v>
      </c>
      <c r="F9" s="4" t="s">
        <v>181</v>
      </c>
      <c r="G9" s="4" t="s">
        <v>38</v>
      </c>
      <c r="H9" s="102"/>
      <c r="I9" s="103"/>
    </row>
    <row r="10" spans="1:9" s="5" customFormat="1" ht="47.25">
      <c r="A10" s="6" t="s">
        <v>161</v>
      </c>
      <c r="B10" s="7"/>
      <c r="C10" s="8"/>
      <c r="D10" s="7">
        <f>D11</f>
        <v>86.66666666666667</v>
      </c>
      <c r="E10" s="7">
        <f>E11</f>
        <v>7779.7</v>
      </c>
      <c r="F10" s="7">
        <f>F11</f>
        <v>9353.8</v>
      </c>
      <c r="G10" s="67">
        <f aca="true" t="shared" si="0" ref="G10:G17">F10/E10*100</f>
        <v>120.23342802421686</v>
      </c>
      <c r="H10" s="67">
        <f>D10-G10</f>
        <v>-33.56676135755019</v>
      </c>
      <c r="I10" s="7">
        <v>2.3</v>
      </c>
    </row>
    <row r="11" spans="1:9" s="5" customFormat="1" ht="50.25" customHeight="1">
      <c r="A11" s="9" t="s">
        <v>162</v>
      </c>
      <c r="B11" s="44"/>
      <c r="C11" s="4"/>
      <c r="D11" s="44">
        <f>(D12+D13+D17)/3</f>
        <v>86.66666666666667</v>
      </c>
      <c r="E11" s="44">
        <f>E12+E13+E17</f>
        <v>7779.7</v>
      </c>
      <c r="F11" s="44">
        <v>9353.8</v>
      </c>
      <c r="G11" s="44">
        <f t="shared" si="0"/>
        <v>120.23342802421686</v>
      </c>
      <c r="H11" s="44">
        <f>D11-G11</f>
        <v>-33.56676135755019</v>
      </c>
      <c r="I11" s="44">
        <v>2.3</v>
      </c>
    </row>
    <row r="12" spans="1:9" s="5" customFormat="1" ht="30">
      <c r="A12" s="12" t="s">
        <v>163</v>
      </c>
      <c r="B12" s="4">
        <v>15</v>
      </c>
      <c r="C12" s="4">
        <v>15</v>
      </c>
      <c r="D12" s="44">
        <f aca="true" t="shared" si="1" ref="D12:D17">C12/B12*100</f>
        <v>100</v>
      </c>
      <c r="E12" s="4">
        <v>6499.5</v>
      </c>
      <c r="F12" s="4">
        <v>7862.3</v>
      </c>
      <c r="G12" s="44">
        <f t="shared" si="0"/>
        <v>120.96776675128855</v>
      </c>
      <c r="H12" s="44">
        <f aca="true" t="shared" si="2" ref="H12:H17">D12-G12</f>
        <v>-20.96776675128855</v>
      </c>
      <c r="I12" s="4">
        <v>4</v>
      </c>
    </row>
    <row r="13" spans="1:9" s="15" customFormat="1" ht="30">
      <c r="A13" s="12" t="s">
        <v>164</v>
      </c>
      <c r="B13" s="4">
        <v>3</v>
      </c>
      <c r="C13" s="4">
        <v>3</v>
      </c>
      <c r="D13" s="44">
        <f t="shared" si="1"/>
        <v>100</v>
      </c>
      <c r="E13" s="65">
        <v>1250.5</v>
      </c>
      <c r="F13" s="65">
        <v>1457.3</v>
      </c>
      <c r="G13" s="44">
        <f t="shared" si="0"/>
        <v>116.53738504598161</v>
      </c>
      <c r="H13" s="44">
        <f t="shared" si="2"/>
        <v>-16.53738504598161</v>
      </c>
      <c r="I13" s="68">
        <v>3</v>
      </c>
    </row>
    <row r="14" spans="1:9" s="5" customFormat="1" ht="42" customHeight="1" hidden="1">
      <c r="A14" s="54"/>
      <c r="B14" s="4"/>
      <c r="C14" s="4"/>
      <c r="D14" s="44" t="e">
        <f t="shared" si="1"/>
        <v>#DIV/0!</v>
      </c>
      <c r="E14" s="44"/>
      <c r="F14" s="44"/>
      <c r="G14" s="44" t="e">
        <f t="shared" si="0"/>
        <v>#DIV/0!</v>
      </c>
      <c r="H14" s="44" t="e">
        <f t="shared" si="2"/>
        <v>#DIV/0!</v>
      </c>
      <c r="I14" s="4"/>
    </row>
    <row r="15" spans="1:9" s="5" customFormat="1" ht="25.5" hidden="1">
      <c r="A15" s="16" t="s">
        <v>39</v>
      </c>
      <c r="B15" s="4"/>
      <c r="C15" s="4"/>
      <c r="D15" s="44" t="e">
        <f t="shared" si="1"/>
        <v>#DIV/0!</v>
      </c>
      <c r="E15" s="44"/>
      <c r="F15" s="44"/>
      <c r="G15" s="44" t="e">
        <f t="shared" si="0"/>
        <v>#DIV/0!</v>
      </c>
      <c r="H15" s="44" t="e">
        <f t="shared" si="2"/>
        <v>#DIV/0!</v>
      </c>
      <c r="I15" s="4"/>
    </row>
    <row r="16" spans="1:9" s="5" customFormat="1" ht="25.5" hidden="1">
      <c r="A16" s="16" t="s">
        <v>40</v>
      </c>
      <c r="B16" s="4"/>
      <c r="C16" s="4"/>
      <c r="D16" s="44" t="e">
        <f t="shared" si="1"/>
        <v>#DIV/0!</v>
      </c>
      <c r="E16" s="44"/>
      <c r="F16" s="44"/>
      <c r="G16" s="44" t="e">
        <f t="shared" si="0"/>
        <v>#DIV/0!</v>
      </c>
      <c r="H16" s="44" t="e">
        <f t="shared" si="2"/>
        <v>#DIV/0!</v>
      </c>
      <c r="I16" s="4"/>
    </row>
    <row r="17" spans="1:9" s="5" customFormat="1" ht="48" customHeight="1">
      <c r="A17" s="12" t="s">
        <v>72</v>
      </c>
      <c r="B17" s="4">
        <v>5</v>
      </c>
      <c r="C17" s="4">
        <v>3</v>
      </c>
      <c r="D17" s="44">
        <f t="shared" si="1"/>
        <v>60</v>
      </c>
      <c r="E17" s="44">
        <v>29.7</v>
      </c>
      <c r="F17" s="44">
        <v>34.2</v>
      </c>
      <c r="G17" s="44">
        <f t="shared" si="0"/>
        <v>115.15151515151516</v>
      </c>
      <c r="H17" s="44">
        <f t="shared" si="2"/>
        <v>-55.151515151515156</v>
      </c>
      <c r="I17" s="4">
        <v>0</v>
      </c>
    </row>
    <row r="18" spans="1:9" s="5" customFormat="1" ht="36" customHeight="1" hidden="1">
      <c r="A18" s="53"/>
      <c r="B18" s="4"/>
      <c r="C18" s="4"/>
      <c r="D18" s="44"/>
      <c r="E18" s="44"/>
      <c r="F18" s="44"/>
      <c r="G18" s="44"/>
      <c r="H18" s="44"/>
      <c r="I18" s="4"/>
    </row>
    <row r="19" spans="1:9" s="5" customFormat="1" ht="39.75" customHeight="1" hidden="1">
      <c r="A19" s="16"/>
      <c r="B19" s="4"/>
      <c r="C19" s="4"/>
      <c r="D19" s="44"/>
      <c r="E19" s="44"/>
      <c r="F19" s="44"/>
      <c r="G19" s="44"/>
      <c r="H19" s="44"/>
      <c r="I19" s="4"/>
    </row>
    <row r="20" spans="1:9" s="5" customFormat="1" ht="36" customHeight="1">
      <c r="A20" s="6" t="s">
        <v>168</v>
      </c>
      <c r="B20" s="4"/>
      <c r="C20" s="4"/>
      <c r="D20" s="67">
        <f>(D21+D23)/2</f>
        <v>80.02842329514577</v>
      </c>
      <c r="E20" s="67">
        <f>E21+E23</f>
        <v>731794.1000000001</v>
      </c>
      <c r="F20" s="67">
        <f>F21+F23</f>
        <v>788009.6000000001</v>
      </c>
      <c r="G20" s="67">
        <f>(G21+G23)/2</f>
        <v>108.94595153611442</v>
      </c>
      <c r="H20" s="67">
        <f>D20-G20</f>
        <v>-28.91752824096865</v>
      </c>
      <c r="I20" s="32">
        <v>4</v>
      </c>
    </row>
    <row r="21" spans="1:9" s="5" customFormat="1" ht="35.25" customHeight="1">
      <c r="A21" s="53" t="s">
        <v>170</v>
      </c>
      <c r="B21" s="4"/>
      <c r="C21" s="4"/>
      <c r="D21" s="65">
        <f>D22</f>
        <v>109.89761092150172</v>
      </c>
      <c r="E21" s="65">
        <v>181500.3</v>
      </c>
      <c r="F21" s="65">
        <v>202289.8</v>
      </c>
      <c r="G21" s="44">
        <f>F21/E21*100</f>
        <v>111.45425103980544</v>
      </c>
      <c r="H21" s="65">
        <f>D21-G21</f>
        <v>-1.5566401183037186</v>
      </c>
      <c r="I21" s="4">
        <v>3</v>
      </c>
    </row>
    <row r="22" spans="1:9" s="5" customFormat="1" ht="42" customHeight="1">
      <c r="A22" s="16" t="s">
        <v>166</v>
      </c>
      <c r="B22" s="96">
        <v>0.293</v>
      </c>
      <c r="C22" s="96">
        <v>0.322</v>
      </c>
      <c r="D22" s="44">
        <f>C22/B22*100</f>
        <v>109.89761092150172</v>
      </c>
      <c r="E22" s="44"/>
      <c r="F22" s="44"/>
      <c r="G22" s="44"/>
      <c r="H22" s="44"/>
      <c r="I22" s="4"/>
    </row>
    <row r="23" spans="1:9" s="5" customFormat="1" ht="34.5" customHeight="1">
      <c r="A23" s="53" t="s">
        <v>171</v>
      </c>
      <c r="B23" s="4"/>
      <c r="C23" s="4"/>
      <c r="D23" s="44">
        <f>(D24+D25)/2</f>
        <v>50.15923566878981</v>
      </c>
      <c r="E23" s="44">
        <v>550293.8</v>
      </c>
      <c r="F23" s="44">
        <v>585719.8</v>
      </c>
      <c r="G23" s="44">
        <f>F23/E23*100</f>
        <v>106.43765203242341</v>
      </c>
      <c r="H23" s="44">
        <f>D23-G23</f>
        <v>-56.2784163636336</v>
      </c>
      <c r="I23" s="4">
        <v>5</v>
      </c>
    </row>
    <row r="24" spans="1:9" s="5" customFormat="1" ht="28.5" customHeight="1">
      <c r="A24" s="16" t="s">
        <v>174</v>
      </c>
      <c r="B24" s="4">
        <v>9</v>
      </c>
      <c r="C24" s="4"/>
      <c r="D24" s="44">
        <f>C24/B24*100</f>
        <v>0</v>
      </c>
      <c r="E24" s="44"/>
      <c r="F24" s="44"/>
      <c r="G24" s="44"/>
      <c r="H24" s="44"/>
      <c r="I24" s="4"/>
    </row>
    <row r="25" spans="1:9" s="5" customFormat="1" ht="43.5" customHeight="1">
      <c r="A25" s="16" t="s">
        <v>165</v>
      </c>
      <c r="B25" s="96">
        <v>0.942</v>
      </c>
      <c r="C25" s="96">
        <v>0.945</v>
      </c>
      <c r="D25" s="44">
        <f>C25/B25*100</f>
        <v>100.31847133757962</v>
      </c>
      <c r="E25" s="44"/>
      <c r="F25" s="44"/>
      <c r="G25" s="44"/>
      <c r="H25" s="44"/>
      <c r="I25" s="4"/>
    </row>
    <row r="26" spans="1:9" s="5" customFormat="1" ht="43.5" customHeight="1">
      <c r="A26" s="6" t="s">
        <v>169</v>
      </c>
      <c r="B26" s="93"/>
      <c r="C26" s="93"/>
      <c r="D26" s="67">
        <f>D27</f>
        <v>51.2</v>
      </c>
      <c r="E26" s="67">
        <f>E27</f>
        <v>53250</v>
      </c>
      <c r="F26" s="67">
        <v>30700</v>
      </c>
      <c r="G26" s="67">
        <f>G27</f>
        <v>57.65258215962441</v>
      </c>
      <c r="H26" s="67">
        <f>D26-G26</f>
        <v>-6.452582159624406</v>
      </c>
      <c r="I26" s="32">
        <v>3</v>
      </c>
    </row>
    <row r="27" spans="1:9" s="5" customFormat="1" ht="33.75" customHeight="1">
      <c r="A27" s="53" t="s">
        <v>172</v>
      </c>
      <c r="B27" s="93"/>
      <c r="C27" s="93"/>
      <c r="D27" s="44">
        <v>51.2</v>
      </c>
      <c r="E27" s="44">
        <v>53250</v>
      </c>
      <c r="F27" s="44">
        <v>30700</v>
      </c>
      <c r="G27" s="44">
        <f>F27/E27*100</f>
        <v>57.65258215962441</v>
      </c>
      <c r="H27" s="44">
        <f>D27-G27</f>
        <v>-6.452582159624406</v>
      </c>
      <c r="I27" s="4">
        <v>3</v>
      </c>
    </row>
    <row r="28" spans="1:9" s="5" customFormat="1" ht="66" customHeight="1">
      <c r="A28" s="16" t="s">
        <v>173</v>
      </c>
      <c r="B28" s="93">
        <v>0.777</v>
      </c>
      <c r="C28" s="93">
        <v>0.398</v>
      </c>
      <c r="D28" s="44">
        <f>C28/B28*100</f>
        <v>51.22265122265123</v>
      </c>
      <c r="E28" s="44"/>
      <c r="F28" s="44"/>
      <c r="G28" s="44"/>
      <c r="H28" s="44"/>
      <c r="I28" s="4"/>
    </row>
    <row r="29" spans="1:9" s="5" customFormat="1" ht="18.75" customHeight="1">
      <c r="A29" s="55" t="s">
        <v>167</v>
      </c>
      <c r="B29" s="32"/>
      <c r="C29" s="32"/>
      <c r="D29" s="67">
        <f>(D10+D20+D26)/3</f>
        <v>72.63169665393748</v>
      </c>
      <c r="E29" s="67">
        <f>E10+E20+E26</f>
        <v>792823.8</v>
      </c>
      <c r="F29" s="67">
        <f>F10+F20+F26</f>
        <v>828063.4000000001</v>
      </c>
      <c r="G29" s="67">
        <f>(G10+G20)/2</f>
        <v>114.58968978016564</v>
      </c>
      <c r="H29" s="67">
        <f>D29-G29</f>
        <v>-41.95799312622816</v>
      </c>
      <c r="I29" s="67">
        <f>(I10+I20+I26)/3</f>
        <v>3.1</v>
      </c>
    </row>
    <row r="30" spans="1:9" s="5" customFormat="1" ht="15" hidden="1">
      <c r="A30" s="16"/>
      <c r="B30" s="4"/>
      <c r="C30" s="4"/>
      <c r="D30" s="44"/>
      <c r="E30" s="44"/>
      <c r="F30" s="44"/>
      <c r="G30" s="44"/>
      <c r="H30" s="44"/>
      <c r="I30" s="4"/>
    </row>
    <row r="31" spans="1:9" s="5" customFormat="1" ht="0.75" customHeight="1" hidden="1">
      <c r="A31" s="16"/>
      <c r="B31" s="4"/>
      <c r="C31" s="4"/>
      <c r="D31" s="44"/>
      <c r="E31" s="44"/>
      <c r="F31" s="44"/>
      <c r="G31" s="44"/>
      <c r="H31" s="44"/>
      <c r="I31" s="4"/>
    </row>
    <row r="32" spans="1:9" s="5" customFormat="1" ht="15" hidden="1">
      <c r="A32" s="19"/>
      <c r="B32" s="8"/>
      <c r="C32" s="8"/>
      <c r="D32" s="8"/>
      <c r="E32" s="7"/>
      <c r="F32" s="7"/>
      <c r="G32" s="44"/>
      <c r="H32" s="4"/>
      <c r="I32" s="4"/>
    </row>
    <row r="33" spans="1:9" s="15" customFormat="1" ht="15" hidden="1">
      <c r="A33" s="20"/>
      <c r="B33" s="4"/>
      <c r="C33" s="4"/>
      <c r="D33" s="4"/>
      <c r="E33" s="44"/>
      <c r="F33" s="44"/>
      <c r="G33" s="44"/>
      <c r="H33" s="4"/>
      <c r="I33" s="4"/>
    </row>
    <row r="34" spans="1:9" s="5" customFormat="1" ht="44.25" customHeight="1" hidden="1">
      <c r="A34" s="21"/>
      <c r="B34" s="44"/>
      <c r="C34" s="44"/>
      <c r="D34" s="44"/>
      <c r="E34" s="4"/>
      <c r="F34" s="4"/>
      <c r="G34" s="44"/>
      <c r="H34" s="4"/>
      <c r="I34" s="4"/>
    </row>
    <row r="35" spans="1:9" s="5" customFormat="1" ht="51" customHeight="1" hidden="1">
      <c r="A35" s="13"/>
      <c r="B35" s="4"/>
      <c r="C35" s="4"/>
      <c r="D35" s="4"/>
      <c r="E35" s="65"/>
      <c r="F35" s="65"/>
      <c r="G35" s="44"/>
      <c r="H35" s="68"/>
      <c r="I35" s="68"/>
    </row>
    <row r="36" spans="1:9" s="5" customFormat="1" ht="15" hidden="1">
      <c r="A36" s="22"/>
      <c r="B36" s="4"/>
      <c r="C36" s="4"/>
      <c r="D36" s="4"/>
      <c r="E36" s="44"/>
      <c r="F36" s="44"/>
      <c r="G36" s="44"/>
      <c r="H36" s="4"/>
      <c r="I36" s="4"/>
    </row>
    <row r="37" spans="1:9" s="5" customFormat="1" ht="15" hidden="1">
      <c r="A37" s="22"/>
      <c r="B37" s="4"/>
      <c r="C37" s="4"/>
      <c r="D37" s="4"/>
      <c r="E37" s="75"/>
      <c r="F37" s="75"/>
      <c r="G37" s="44"/>
      <c r="H37" s="4"/>
      <c r="I37" s="4"/>
    </row>
    <row r="38" spans="1:9" s="15" customFormat="1" ht="15" hidden="1">
      <c r="A38" s="20"/>
      <c r="B38" s="4"/>
      <c r="C38" s="4"/>
      <c r="D38" s="4"/>
      <c r="E38" s="44"/>
      <c r="F38" s="44"/>
      <c r="G38" s="44"/>
      <c r="H38" s="4"/>
      <c r="I38" s="4"/>
    </row>
    <row r="39" spans="1:9" ht="15" hidden="1">
      <c r="A39" s="21"/>
      <c r="B39" s="4"/>
      <c r="C39" s="4"/>
      <c r="D39" s="44"/>
      <c r="E39" s="4"/>
      <c r="F39" s="4"/>
      <c r="G39" s="44"/>
      <c r="H39" s="4"/>
      <c r="I39" s="4"/>
    </row>
    <row r="40" spans="1:9" s="5" customFormat="1" ht="15" hidden="1">
      <c r="A40" s="13"/>
      <c r="B40" s="4"/>
      <c r="C40" s="4"/>
      <c r="D40" s="4"/>
      <c r="E40" s="65"/>
      <c r="F40" s="65"/>
      <c r="G40" s="44"/>
      <c r="H40" s="68"/>
      <c r="I40" s="68"/>
    </row>
    <row r="41" spans="1:9" s="5" customFormat="1" ht="15" hidden="1">
      <c r="A41" s="22"/>
      <c r="B41" s="4"/>
      <c r="C41" s="4"/>
      <c r="D41" s="4"/>
      <c r="E41" s="44"/>
      <c r="F41" s="44"/>
      <c r="G41" s="44"/>
      <c r="H41" s="76"/>
      <c r="I41" s="76"/>
    </row>
    <row r="42" spans="1:9" s="5" customFormat="1" ht="15" hidden="1">
      <c r="A42" s="19"/>
      <c r="B42" s="32"/>
      <c r="C42" s="32"/>
      <c r="D42" s="32"/>
      <c r="E42" s="7"/>
      <c r="F42" s="7"/>
      <c r="G42" s="44"/>
      <c r="H42" s="4"/>
      <c r="I42" s="4"/>
    </row>
    <row r="43" spans="1:9" s="15" customFormat="1" ht="0.75" customHeight="1" hidden="1">
      <c r="A43" s="20"/>
      <c r="B43" s="4"/>
      <c r="C43" s="4"/>
      <c r="D43" s="4"/>
      <c r="E43" s="44"/>
      <c r="F43" s="44"/>
      <c r="G43" s="44"/>
      <c r="H43" s="4"/>
      <c r="I43" s="4"/>
    </row>
    <row r="44" spans="1:9" s="5" customFormat="1" ht="15" hidden="1">
      <c r="A44" s="21"/>
      <c r="B44" s="44"/>
      <c r="C44" s="44"/>
      <c r="D44" s="44"/>
      <c r="E44" s="4"/>
      <c r="F44" s="4"/>
      <c r="G44" s="44"/>
      <c r="H44" s="4"/>
      <c r="I44" s="4"/>
    </row>
    <row r="45" spans="1:9" s="5" customFormat="1" ht="15" hidden="1">
      <c r="A45" s="13"/>
      <c r="B45" s="4"/>
      <c r="C45" s="4"/>
      <c r="D45" s="4"/>
      <c r="E45" s="65"/>
      <c r="F45" s="65"/>
      <c r="G45" s="44"/>
      <c r="H45" s="68"/>
      <c r="I45" s="68"/>
    </row>
    <row r="46" spans="1:9" s="30" customFormat="1" ht="15" hidden="1">
      <c r="A46" s="26"/>
      <c r="B46" s="4"/>
      <c r="C46" s="4"/>
      <c r="D46" s="4"/>
      <c r="E46" s="77"/>
      <c r="F46" s="77"/>
      <c r="G46" s="44"/>
      <c r="H46" s="4"/>
      <c r="I46" s="4"/>
    </row>
    <row r="47" spans="1:9" s="1" customFormat="1" ht="15" hidden="1">
      <c r="A47" s="18"/>
      <c r="B47" s="4"/>
      <c r="C47" s="4"/>
      <c r="D47" s="4"/>
      <c r="E47" s="77"/>
      <c r="F47" s="77"/>
      <c r="G47" s="44"/>
      <c r="H47" s="4"/>
      <c r="I47" s="4"/>
    </row>
    <row r="48" spans="1:9" s="31" customFormat="1" ht="15" hidden="1">
      <c r="A48" s="28"/>
      <c r="B48" s="68"/>
      <c r="C48" s="68"/>
      <c r="D48" s="68"/>
      <c r="E48" s="68"/>
      <c r="F48" s="68"/>
      <c r="G48" s="44"/>
      <c r="H48" s="70"/>
      <c r="I48" s="70"/>
    </row>
    <row r="49" spans="1:9" s="31" customFormat="1" ht="15" hidden="1">
      <c r="A49" s="26"/>
      <c r="B49" s="68"/>
      <c r="C49" s="68"/>
      <c r="D49" s="68"/>
      <c r="E49" s="68"/>
      <c r="F49" s="68"/>
      <c r="G49" s="44"/>
      <c r="H49" s="71"/>
      <c r="I49" s="71"/>
    </row>
    <row r="50" spans="1:9" s="15" customFormat="1" ht="15" hidden="1">
      <c r="A50" s="20"/>
      <c r="B50" s="4"/>
      <c r="C50" s="4"/>
      <c r="D50" s="4"/>
      <c r="E50" s="65"/>
      <c r="F50" s="65"/>
      <c r="G50" s="44"/>
      <c r="H50" s="78"/>
      <c r="I50" s="78"/>
    </row>
    <row r="51" spans="1:9" s="31" customFormat="1" ht="15" hidden="1">
      <c r="A51" s="21"/>
      <c r="B51" s="4"/>
      <c r="C51" s="4"/>
      <c r="D51" s="44"/>
      <c r="E51" s="4"/>
      <c r="F51" s="4"/>
      <c r="G51" s="44"/>
      <c r="H51" s="78"/>
      <c r="I51" s="78"/>
    </row>
    <row r="52" spans="1:9" s="1" customFormat="1" ht="0.75" customHeight="1" hidden="1">
      <c r="A52" s="13"/>
      <c r="B52" s="4"/>
      <c r="C52" s="4"/>
      <c r="D52" s="4"/>
      <c r="E52" s="65"/>
      <c r="F52" s="65"/>
      <c r="G52" s="44"/>
      <c r="H52" s="68"/>
      <c r="I52" s="68"/>
    </row>
    <row r="53" spans="1:9" s="1" customFormat="1" ht="15" hidden="1">
      <c r="A53" s="26"/>
      <c r="B53" s="4"/>
      <c r="C53" s="4"/>
      <c r="D53" s="4"/>
      <c r="E53" s="44"/>
      <c r="F53" s="44"/>
      <c r="G53" s="44"/>
      <c r="H53" s="78"/>
      <c r="I53" s="78"/>
    </row>
    <row r="54" spans="1:9" s="1" customFormat="1" ht="15" hidden="1">
      <c r="A54" s="19"/>
      <c r="B54" s="32"/>
      <c r="C54" s="32"/>
      <c r="D54" s="32"/>
      <c r="E54" s="7"/>
      <c r="F54" s="7"/>
      <c r="G54" s="44"/>
      <c r="H54" s="71"/>
      <c r="I54" s="71"/>
    </row>
    <row r="55" spans="1:9" s="1" customFormat="1" ht="15" hidden="1">
      <c r="A55" s="20"/>
      <c r="B55" s="4"/>
      <c r="C55" s="4"/>
      <c r="D55" s="4"/>
      <c r="E55" s="44"/>
      <c r="F55" s="44"/>
      <c r="G55" s="44"/>
      <c r="H55" s="71"/>
      <c r="I55" s="71"/>
    </row>
    <row r="56" spans="1:9" s="36" customFormat="1" ht="53.25" customHeight="1" hidden="1">
      <c r="A56" s="33"/>
      <c r="B56" s="4"/>
      <c r="C56" s="4"/>
      <c r="D56" s="4"/>
      <c r="E56" s="44"/>
      <c r="F56" s="44"/>
      <c r="G56" s="44"/>
      <c r="H56" s="73"/>
      <c r="I56" s="73"/>
    </row>
    <row r="57" spans="1:9" s="36" customFormat="1" ht="27.75" customHeight="1">
      <c r="A57" s="34"/>
      <c r="B57" s="32"/>
      <c r="C57" s="32"/>
      <c r="D57" s="32"/>
      <c r="E57" s="32"/>
      <c r="F57" s="32"/>
      <c r="G57" s="44"/>
      <c r="H57" s="71"/>
      <c r="I57" s="71"/>
    </row>
    <row r="58" spans="1:9" s="36" customFormat="1" ht="19.5" customHeight="1" hidden="1">
      <c r="A58" s="35"/>
      <c r="B58" s="44"/>
      <c r="C58" s="44"/>
      <c r="D58" s="44"/>
      <c r="E58" s="44"/>
      <c r="F58" s="44"/>
      <c r="G58" s="44"/>
      <c r="H58" s="71"/>
      <c r="I58" s="71"/>
    </row>
    <row r="59" spans="1:9" s="36" customFormat="1" ht="36.75" customHeight="1" hidden="1">
      <c r="A59" s="88"/>
      <c r="B59" s="44"/>
      <c r="C59" s="44"/>
      <c r="D59" s="44"/>
      <c r="E59" s="44"/>
      <c r="F59" s="44"/>
      <c r="G59" s="44"/>
      <c r="H59" s="71"/>
      <c r="I59" s="71"/>
    </row>
    <row r="60" spans="1:9" s="52" customFormat="1" ht="30" customHeight="1" hidden="1">
      <c r="A60" s="53"/>
      <c r="B60" s="65"/>
      <c r="C60" s="44"/>
      <c r="D60" s="44"/>
      <c r="E60" s="44"/>
      <c r="F60" s="44"/>
      <c r="G60" s="44"/>
      <c r="H60" s="44"/>
      <c r="I60" s="89"/>
    </row>
    <row r="61" spans="1:9" ht="21" customHeight="1" hidden="1">
      <c r="A61" s="88"/>
      <c r="B61" s="44"/>
      <c r="C61" s="44"/>
      <c r="D61" s="44"/>
      <c r="E61" s="65"/>
      <c r="F61" s="44"/>
      <c r="G61" s="44"/>
      <c r="H61" s="71"/>
      <c r="I61" s="71"/>
    </row>
    <row r="62" spans="1:9" ht="22.5" customHeight="1" hidden="1">
      <c r="A62" s="51"/>
      <c r="B62" s="7"/>
      <c r="C62" s="7"/>
      <c r="D62" s="7"/>
      <c r="E62" s="7"/>
      <c r="F62" s="7"/>
      <c r="G62" s="7"/>
      <c r="H62" s="67"/>
      <c r="I62" s="7">
        <f>I10</f>
        <v>2.3</v>
      </c>
    </row>
    <row r="63" spans="1:9" ht="22.5" customHeight="1" hidden="1">
      <c r="A63" s="37"/>
      <c r="B63" s="11"/>
      <c r="C63" s="10"/>
      <c r="D63" s="10"/>
      <c r="E63" s="11"/>
      <c r="F63" s="11"/>
      <c r="G63" s="44"/>
      <c r="H63" s="46"/>
      <c r="I63" s="46"/>
    </row>
    <row r="64" spans="1:9" ht="15" hidden="1">
      <c r="A64" s="38"/>
      <c r="B64" s="10"/>
      <c r="C64" s="10"/>
      <c r="D64" s="10"/>
      <c r="E64" s="10"/>
      <c r="F64" s="10"/>
      <c r="G64" s="44"/>
      <c r="H64" s="46"/>
      <c r="I64" s="46"/>
    </row>
    <row r="65" spans="1:9" ht="15" hidden="1">
      <c r="A65" s="38"/>
      <c r="B65" s="10"/>
      <c r="C65" s="10"/>
      <c r="D65" s="10"/>
      <c r="E65" s="10"/>
      <c r="F65" s="10"/>
      <c r="G65" s="44"/>
      <c r="H65" s="46"/>
      <c r="I65" s="46"/>
    </row>
    <row r="66" spans="1:9" ht="15" hidden="1">
      <c r="A66" s="39"/>
      <c r="B66" s="40"/>
      <c r="C66" s="40"/>
      <c r="D66" s="40"/>
      <c r="E66" s="40"/>
      <c r="F66" s="40"/>
      <c r="G66" s="44"/>
      <c r="H66" s="46"/>
      <c r="I66" s="46"/>
    </row>
    <row r="67" spans="1:9" ht="15" hidden="1">
      <c r="A67" s="39"/>
      <c r="B67" s="40"/>
      <c r="C67" s="40"/>
      <c r="D67" s="40"/>
      <c r="E67" s="40"/>
      <c r="F67" s="40"/>
      <c r="G67" s="44"/>
      <c r="H67" s="46"/>
      <c r="I67" s="46"/>
    </row>
    <row r="68" spans="1:9" ht="15" hidden="1">
      <c r="A68" s="39"/>
      <c r="B68" s="40"/>
      <c r="C68" s="40"/>
      <c r="D68" s="40"/>
      <c r="E68" s="40"/>
      <c r="F68" s="40"/>
      <c r="G68" s="44"/>
      <c r="H68" s="46"/>
      <c r="I68" s="46"/>
    </row>
    <row r="69" spans="1:9" ht="15" hidden="1">
      <c r="A69" s="41"/>
      <c r="B69" s="40"/>
      <c r="C69" s="40"/>
      <c r="D69" s="40"/>
      <c r="E69" s="40"/>
      <c r="F69" s="40"/>
      <c r="G69" s="44"/>
      <c r="H69" s="46"/>
      <c r="I69" s="46"/>
    </row>
    <row r="70" spans="1:7" ht="15.75">
      <c r="A70" s="42"/>
      <c r="B70" s="43"/>
      <c r="C70" s="43"/>
      <c r="D70" s="43"/>
      <c r="E70" s="43"/>
      <c r="F70" s="43"/>
      <c r="G70" s="43"/>
    </row>
    <row r="71" ht="15.75"/>
    <row r="72" ht="15" customHeight="1">
      <c r="A72" s="95"/>
    </row>
    <row r="135" ht="15.75"/>
    <row r="136" ht="15.75"/>
    <row r="137" ht="15.75"/>
    <row r="138" ht="15.75"/>
    <row r="139" ht="15.75"/>
    <row r="140" ht="15.75"/>
  </sheetData>
  <mergeCells count="9">
    <mergeCell ref="G1:I1"/>
    <mergeCell ref="B8:D8"/>
    <mergeCell ref="H8:H9"/>
    <mergeCell ref="I8:I9"/>
    <mergeCell ref="A6:G6"/>
    <mergeCell ref="A8:A9"/>
    <mergeCell ref="E8:G8"/>
    <mergeCell ref="A3:I5"/>
    <mergeCell ref="A2:I2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6"/>
  <sheetViews>
    <sheetView zoomScale="75" zoomScaleNormal="75" workbookViewId="0" topLeftCell="A33">
      <selection activeCell="F19" sqref="F19"/>
    </sheetView>
  </sheetViews>
  <sheetFormatPr defaultColWidth="9.00390625" defaultRowHeight="12.75"/>
  <cols>
    <col min="1" max="1" width="51.50390625" style="2" customWidth="1"/>
    <col min="2" max="2" width="10.375" style="3" customWidth="1"/>
    <col min="3" max="4" width="11.50390625" style="3" customWidth="1"/>
    <col min="5" max="5" width="11.625" style="3" customWidth="1"/>
    <col min="6" max="6" width="10.625" style="3" customWidth="1"/>
    <col min="7" max="7" width="9.375" style="3" customWidth="1"/>
    <col min="8" max="8" width="10.625" style="2" customWidth="1"/>
    <col min="9" max="16384" width="8.875" style="2" customWidth="1"/>
  </cols>
  <sheetData>
    <row r="1" spans="7:9" ht="15.75">
      <c r="G1" s="105" t="s">
        <v>114</v>
      </c>
      <c r="H1" s="105"/>
      <c r="I1" s="105"/>
    </row>
    <row r="2" spans="1:9" ht="18.75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ht="15.75">
      <c r="A3" s="97" t="s">
        <v>183</v>
      </c>
      <c r="B3" s="97"/>
      <c r="C3" s="97"/>
      <c r="D3" s="97"/>
      <c r="E3" s="97"/>
      <c r="F3" s="97"/>
      <c r="G3" s="97"/>
      <c r="H3" s="97"/>
      <c r="I3" s="97"/>
    </row>
    <row r="4" spans="1:9" ht="15.75">
      <c r="A4" s="97"/>
      <c r="B4" s="97"/>
      <c r="C4" s="97"/>
      <c r="D4" s="97"/>
      <c r="E4" s="97"/>
      <c r="F4" s="97"/>
      <c r="G4" s="97"/>
      <c r="H4" s="97"/>
      <c r="I4" s="97"/>
    </row>
    <row r="5" spans="1:9" ht="15.75">
      <c r="A5" s="97"/>
      <c r="B5" s="97"/>
      <c r="C5" s="97"/>
      <c r="D5" s="97"/>
      <c r="E5" s="97"/>
      <c r="F5" s="97"/>
      <c r="G5" s="97"/>
      <c r="H5" s="97"/>
      <c r="I5" s="97"/>
    </row>
    <row r="6" spans="1:7" ht="15.75">
      <c r="A6" s="104"/>
      <c r="B6" s="104"/>
      <c r="C6" s="104"/>
      <c r="D6" s="104"/>
      <c r="E6" s="104"/>
      <c r="F6" s="104"/>
      <c r="G6" s="104"/>
    </row>
    <row r="7" ht="15.75">
      <c r="G7" s="2" t="s">
        <v>3</v>
      </c>
    </row>
    <row r="8" spans="1:9" s="5" customFormat="1" ht="48.75" customHeight="1">
      <c r="A8" s="102" t="s">
        <v>4</v>
      </c>
      <c r="B8" s="99" t="s">
        <v>5</v>
      </c>
      <c r="C8" s="100"/>
      <c r="D8" s="101"/>
      <c r="E8" s="106" t="s">
        <v>6</v>
      </c>
      <c r="F8" s="106"/>
      <c r="G8" s="106"/>
      <c r="H8" s="102" t="s">
        <v>115</v>
      </c>
      <c r="I8" s="102" t="s">
        <v>0</v>
      </c>
    </row>
    <row r="9" spans="1:9" s="5" customFormat="1" ht="36" customHeight="1">
      <c r="A9" s="102"/>
      <c r="B9" s="4" t="s">
        <v>179</v>
      </c>
      <c r="C9" s="4" t="s">
        <v>184</v>
      </c>
      <c r="D9" s="4" t="s">
        <v>38</v>
      </c>
      <c r="E9" s="4" t="s">
        <v>179</v>
      </c>
      <c r="F9" s="4" t="s">
        <v>184</v>
      </c>
      <c r="G9" s="4" t="s">
        <v>38</v>
      </c>
      <c r="H9" s="102"/>
      <c r="I9" s="103"/>
    </row>
    <row r="10" spans="1:9" s="5" customFormat="1" ht="94.5">
      <c r="A10" s="6" t="s">
        <v>59</v>
      </c>
      <c r="B10" s="7"/>
      <c r="C10" s="8"/>
      <c r="D10" s="7">
        <f>D11</f>
        <v>150.3186620058325</v>
      </c>
      <c r="E10" s="7">
        <f>E11</f>
        <v>76747.3</v>
      </c>
      <c r="F10" s="7">
        <f>F11</f>
        <v>85743.6</v>
      </c>
      <c r="G10" s="7">
        <f aca="true" t="shared" si="0" ref="G10:G78">F10/E10*100</f>
        <v>111.72197588709962</v>
      </c>
      <c r="H10" s="67">
        <f>D10-G10</f>
        <v>38.596686118732876</v>
      </c>
      <c r="I10" s="7">
        <f>I11</f>
        <v>0</v>
      </c>
    </row>
    <row r="11" spans="1:9" s="5" customFormat="1" ht="84.75" customHeight="1">
      <c r="A11" s="9" t="s">
        <v>60</v>
      </c>
      <c r="B11" s="10"/>
      <c r="C11" s="11"/>
      <c r="D11" s="44">
        <f>(D12+D13+D14+D15)/4</f>
        <v>150.3186620058325</v>
      </c>
      <c r="E11" s="44">
        <v>76747.3</v>
      </c>
      <c r="F11" s="44">
        <v>85743.6</v>
      </c>
      <c r="G11" s="44">
        <f t="shared" si="0"/>
        <v>111.72197588709962</v>
      </c>
      <c r="H11" s="44">
        <f>D11-G11</f>
        <v>38.596686118732876</v>
      </c>
      <c r="I11" s="4">
        <v>0</v>
      </c>
    </row>
    <row r="12" spans="1:9" s="5" customFormat="1" ht="31.5">
      <c r="A12" s="13" t="s">
        <v>95</v>
      </c>
      <c r="B12" s="4">
        <v>91</v>
      </c>
      <c r="C12" s="4">
        <v>92</v>
      </c>
      <c r="D12" s="44">
        <f aca="true" t="shared" si="1" ref="D12:D26">C12/B12*100</f>
        <v>101.0989010989011</v>
      </c>
      <c r="E12" s="10"/>
      <c r="F12" s="11"/>
      <c r="G12" s="44"/>
      <c r="H12" s="4"/>
      <c r="I12" s="4"/>
    </row>
    <row r="13" spans="1:9" s="5" customFormat="1" ht="52.5" customHeight="1">
      <c r="A13" s="13" t="s">
        <v>147</v>
      </c>
      <c r="B13" s="4">
        <v>56.9</v>
      </c>
      <c r="C13" s="4">
        <v>57</v>
      </c>
      <c r="D13" s="44">
        <f t="shared" si="1"/>
        <v>100.17574692442884</v>
      </c>
      <c r="E13" s="10"/>
      <c r="F13" s="11"/>
      <c r="G13" s="44"/>
      <c r="H13" s="4"/>
      <c r="I13" s="4"/>
    </row>
    <row r="14" spans="1:9" s="15" customFormat="1" ht="47.25">
      <c r="A14" s="13" t="s">
        <v>148</v>
      </c>
      <c r="B14" s="4">
        <v>81</v>
      </c>
      <c r="C14" s="4">
        <v>81</v>
      </c>
      <c r="D14" s="44">
        <f t="shared" si="1"/>
        <v>100</v>
      </c>
      <c r="E14" s="14"/>
      <c r="F14" s="14"/>
      <c r="G14" s="44"/>
      <c r="H14" s="68"/>
      <c r="I14" s="68"/>
    </row>
    <row r="15" spans="1:9" s="5" customFormat="1" ht="49.5" customHeight="1">
      <c r="A15" s="54" t="s">
        <v>149</v>
      </c>
      <c r="B15" s="4">
        <v>5</v>
      </c>
      <c r="C15" s="4">
        <v>15</v>
      </c>
      <c r="D15" s="44">
        <f t="shared" si="1"/>
        <v>300</v>
      </c>
      <c r="E15" s="10"/>
      <c r="F15" s="10"/>
      <c r="G15" s="44"/>
      <c r="H15" s="4"/>
      <c r="I15" s="4"/>
    </row>
    <row r="16" spans="1:9" s="5" customFormat="1" ht="94.5">
      <c r="A16" s="55" t="s">
        <v>96</v>
      </c>
      <c r="B16" s="44"/>
      <c r="C16" s="32"/>
      <c r="D16" s="67">
        <v>111.2</v>
      </c>
      <c r="E16" s="67">
        <f>E17+E25</f>
        <v>225055.7</v>
      </c>
      <c r="F16" s="67">
        <f>F17</f>
        <v>253911.3</v>
      </c>
      <c r="G16" s="67">
        <f t="shared" si="0"/>
        <v>112.82153706837906</v>
      </c>
      <c r="H16" s="44">
        <f>D16-G16</f>
        <v>-1.6215370683790553</v>
      </c>
      <c r="I16" s="32">
        <v>3</v>
      </c>
    </row>
    <row r="17" spans="1:9" s="5" customFormat="1" ht="94.5">
      <c r="A17" s="53" t="s">
        <v>97</v>
      </c>
      <c r="B17" s="44"/>
      <c r="C17" s="4"/>
      <c r="D17" s="44">
        <v>111.2</v>
      </c>
      <c r="E17" s="44">
        <v>225055.7</v>
      </c>
      <c r="F17" s="44">
        <v>253911.3</v>
      </c>
      <c r="G17" s="44">
        <f t="shared" si="0"/>
        <v>112.82153706837906</v>
      </c>
      <c r="H17" s="44">
        <f>D17-G17</f>
        <v>-1.6215370683790553</v>
      </c>
      <c r="I17" s="4">
        <v>3</v>
      </c>
    </row>
    <row r="18" spans="1:9" s="5" customFormat="1" ht="31.5">
      <c r="A18" s="54" t="s">
        <v>150</v>
      </c>
      <c r="B18" s="4">
        <v>10</v>
      </c>
      <c r="C18" s="4">
        <v>12</v>
      </c>
      <c r="D18" s="44">
        <f t="shared" si="1"/>
        <v>120</v>
      </c>
      <c r="E18" s="10"/>
      <c r="F18" s="10"/>
      <c r="G18" s="44"/>
      <c r="H18" s="4"/>
      <c r="I18" s="4"/>
    </row>
    <row r="19" spans="1:9" s="5" customFormat="1" ht="51" customHeight="1">
      <c r="A19" s="54" t="s">
        <v>151</v>
      </c>
      <c r="B19" s="4">
        <v>9</v>
      </c>
      <c r="C19" s="4">
        <v>7</v>
      </c>
      <c r="D19" s="44">
        <f t="shared" si="1"/>
        <v>77.77777777777779</v>
      </c>
      <c r="E19" s="10"/>
      <c r="F19" s="10"/>
      <c r="G19" s="44"/>
      <c r="H19" s="4"/>
      <c r="I19" s="4"/>
    </row>
    <row r="20" spans="1:9" s="5" customFormat="1" ht="46.5" hidden="1">
      <c r="A20" s="54" t="s">
        <v>61</v>
      </c>
      <c r="B20" s="4"/>
      <c r="C20" s="4"/>
      <c r="D20" s="44"/>
      <c r="E20" s="10"/>
      <c r="F20" s="10"/>
      <c r="G20" s="44"/>
      <c r="H20" s="4"/>
      <c r="I20" s="4"/>
    </row>
    <row r="21" spans="1:9" s="5" customFormat="1" ht="66" customHeight="1">
      <c r="A21" s="54" t="s">
        <v>152</v>
      </c>
      <c r="B21" s="4">
        <v>16.3</v>
      </c>
      <c r="C21" s="4">
        <v>16.5</v>
      </c>
      <c r="D21" s="44">
        <f t="shared" si="1"/>
        <v>101.22699386503066</v>
      </c>
      <c r="E21" s="10"/>
      <c r="F21" s="10"/>
      <c r="G21" s="44"/>
      <c r="H21" s="4"/>
      <c r="I21" s="4"/>
    </row>
    <row r="22" spans="1:9" s="5" customFormat="1" ht="31.5">
      <c r="A22" s="54" t="s">
        <v>153</v>
      </c>
      <c r="B22" s="4">
        <v>870</v>
      </c>
      <c r="C22" s="4">
        <v>877</v>
      </c>
      <c r="D22" s="44">
        <f t="shared" si="1"/>
        <v>100.80459770114942</v>
      </c>
      <c r="E22" s="10"/>
      <c r="F22" s="10"/>
      <c r="G22" s="44"/>
      <c r="H22" s="4"/>
      <c r="I22" s="4"/>
    </row>
    <row r="23" spans="1:9" s="5" customFormat="1" ht="33.75" customHeight="1">
      <c r="A23" s="54" t="s">
        <v>154</v>
      </c>
      <c r="B23" s="4">
        <v>87.8</v>
      </c>
      <c r="C23" s="4">
        <v>94.8</v>
      </c>
      <c r="D23" s="44">
        <f t="shared" si="1"/>
        <v>107.97266514806378</v>
      </c>
      <c r="E23" s="10"/>
      <c r="F23" s="10"/>
      <c r="G23" s="44"/>
      <c r="H23" s="4"/>
      <c r="I23" s="4"/>
    </row>
    <row r="24" spans="1:9" s="5" customFormat="1" ht="27" customHeight="1">
      <c r="A24" s="54" t="s">
        <v>155</v>
      </c>
      <c r="B24" s="4">
        <v>8.3</v>
      </c>
      <c r="C24" s="4">
        <v>9</v>
      </c>
      <c r="D24" s="44">
        <f t="shared" si="1"/>
        <v>108.43373493975903</v>
      </c>
      <c r="E24" s="10"/>
      <c r="F24" s="10"/>
      <c r="G24" s="44"/>
      <c r="H24" s="4"/>
      <c r="I24" s="4"/>
    </row>
    <row r="25" spans="1:9" s="5" customFormat="1" ht="31.5" customHeight="1" hidden="1">
      <c r="A25" s="53" t="s">
        <v>156</v>
      </c>
      <c r="B25" s="11"/>
      <c r="C25" s="11"/>
      <c r="D25" s="44" t="e">
        <f>D26</f>
        <v>#DIV/0!</v>
      </c>
      <c r="E25" s="44"/>
      <c r="F25" s="44"/>
      <c r="G25" s="44"/>
      <c r="H25" s="44"/>
      <c r="I25" s="4"/>
    </row>
    <row r="26" spans="1:9" s="5" customFormat="1" ht="27" customHeight="1" hidden="1">
      <c r="A26" s="54" t="s">
        <v>157</v>
      </c>
      <c r="B26" s="11">
        <v>0</v>
      </c>
      <c r="C26" s="11"/>
      <c r="D26" s="44" t="e">
        <f t="shared" si="1"/>
        <v>#DIV/0!</v>
      </c>
      <c r="E26" s="10"/>
      <c r="F26" s="10"/>
      <c r="G26" s="44"/>
      <c r="H26" s="4"/>
      <c r="I26" s="4"/>
    </row>
    <row r="27" spans="1:9" s="5" customFormat="1" ht="78.75">
      <c r="A27" s="55" t="s">
        <v>105</v>
      </c>
      <c r="B27" s="66"/>
      <c r="C27" s="25"/>
      <c r="D27" s="67">
        <f>D28</f>
        <v>101.80003769449041</v>
      </c>
      <c r="E27" s="67">
        <f>E28</f>
        <v>31873.2</v>
      </c>
      <c r="F27" s="67">
        <f>F28</f>
        <v>22036.9</v>
      </c>
      <c r="G27" s="67">
        <f t="shared" si="0"/>
        <v>69.13927688465546</v>
      </c>
      <c r="H27" s="67">
        <f>D27-G27</f>
        <v>32.660760809834954</v>
      </c>
      <c r="I27" s="67">
        <f>I28</f>
        <v>0</v>
      </c>
    </row>
    <row r="28" spans="1:9" s="5" customFormat="1" ht="63">
      <c r="A28" s="56" t="s">
        <v>62</v>
      </c>
      <c r="B28" s="10"/>
      <c r="C28" s="11"/>
      <c r="D28" s="44">
        <f>(D29+D30+D32+D33)/4</f>
        <v>101.80003769449041</v>
      </c>
      <c r="E28" s="44">
        <v>31873.2</v>
      </c>
      <c r="F28" s="44">
        <v>22036.9</v>
      </c>
      <c r="G28" s="44">
        <f t="shared" si="0"/>
        <v>69.13927688465546</v>
      </c>
      <c r="H28" s="44">
        <f>D28-G28</f>
        <v>32.660760809834954</v>
      </c>
      <c r="I28" s="4">
        <v>0</v>
      </c>
    </row>
    <row r="29" spans="1:9" s="5" customFormat="1" ht="47.25">
      <c r="A29" s="59" t="s">
        <v>63</v>
      </c>
      <c r="B29" s="11">
        <v>1924</v>
      </c>
      <c r="C29" s="11">
        <v>1925</v>
      </c>
      <c r="D29" s="10">
        <f>C29/B29*100</f>
        <v>100.05197505197505</v>
      </c>
      <c r="E29" s="10"/>
      <c r="F29" s="10"/>
      <c r="G29" s="44"/>
      <c r="H29" s="4"/>
      <c r="I29" s="4"/>
    </row>
    <row r="30" spans="1:9" s="5" customFormat="1" ht="47.25">
      <c r="A30" s="18" t="s">
        <v>64</v>
      </c>
      <c r="B30" s="11">
        <v>20</v>
      </c>
      <c r="C30" s="11">
        <v>20</v>
      </c>
      <c r="D30" s="10">
        <f>C30/B30*100</f>
        <v>100</v>
      </c>
      <c r="E30" s="10"/>
      <c r="F30" s="10"/>
      <c r="G30" s="44"/>
      <c r="H30" s="4"/>
      <c r="I30" s="4"/>
    </row>
    <row r="31" spans="1:9" s="5" customFormat="1" ht="46.5" hidden="1">
      <c r="A31" s="18" t="s">
        <v>65</v>
      </c>
      <c r="B31" s="11"/>
      <c r="C31" s="11"/>
      <c r="D31" s="10" t="e">
        <f>C31/B31*100</f>
        <v>#DIV/0!</v>
      </c>
      <c r="E31" s="10"/>
      <c r="F31" s="10"/>
      <c r="G31" s="44"/>
      <c r="H31" s="4"/>
      <c r="I31" s="4"/>
    </row>
    <row r="32" spans="1:9" s="5" customFormat="1" ht="63">
      <c r="A32" s="18" t="s">
        <v>66</v>
      </c>
      <c r="B32" s="11">
        <v>79</v>
      </c>
      <c r="C32" s="11">
        <v>80</v>
      </c>
      <c r="D32" s="10">
        <f>C32/B32*100</f>
        <v>101.26582278481013</v>
      </c>
      <c r="E32" s="10"/>
      <c r="F32" s="10"/>
      <c r="G32" s="44"/>
      <c r="H32" s="4"/>
      <c r="I32" s="4"/>
    </row>
    <row r="33" spans="1:9" s="5" customFormat="1" ht="63">
      <c r="A33" s="18" t="s">
        <v>67</v>
      </c>
      <c r="B33" s="11">
        <v>25.5</v>
      </c>
      <c r="C33" s="11">
        <v>27</v>
      </c>
      <c r="D33" s="10">
        <f>C33/B33*100</f>
        <v>105.88235294117648</v>
      </c>
      <c r="E33" s="10"/>
      <c r="F33" s="10"/>
      <c r="G33" s="44"/>
      <c r="H33" s="4"/>
      <c r="I33" s="4"/>
    </row>
    <row r="34" spans="1:9" s="5" customFormat="1" ht="94.5">
      <c r="A34" s="58" t="s">
        <v>104</v>
      </c>
      <c r="B34" s="67"/>
      <c r="C34" s="32"/>
      <c r="D34" s="67">
        <f>D35</f>
        <v>155.55555555555554</v>
      </c>
      <c r="E34" s="67">
        <f>E35+E37</f>
        <v>4260.7</v>
      </c>
      <c r="F34" s="67">
        <f>F35+F37</f>
        <v>4770.5</v>
      </c>
      <c r="G34" s="67">
        <f t="shared" si="0"/>
        <v>111.96517004248128</v>
      </c>
      <c r="H34" s="67">
        <f>D34-G34</f>
        <v>43.59038551307427</v>
      </c>
      <c r="I34" s="67">
        <v>1</v>
      </c>
    </row>
    <row r="35" spans="1:9" s="5" customFormat="1" ht="47.25">
      <c r="A35" s="57" t="s">
        <v>98</v>
      </c>
      <c r="B35" s="10"/>
      <c r="C35" s="11"/>
      <c r="D35" s="44">
        <f>(D36+D37)/2</f>
        <v>155.55555555555554</v>
      </c>
      <c r="E35" s="44">
        <v>4255.3</v>
      </c>
      <c r="F35" s="44">
        <v>4758.8</v>
      </c>
      <c r="G35" s="44">
        <f t="shared" si="0"/>
        <v>111.8323032453646</v>
      </c>
      <c r="H35" s="44">
        <f>D35-G35</f>
        <v>43.723252310190944</v>
      </c>
      <c r="I35" s="4">
        <v>0</v>
      </c>
    </row>
    <row r="36" spans="1:9" s="5" customFormat="1" ht="31.5">
      <c r="A36" s="18" t="s">
        <v>158</v>
      </c>
      <c r="B36" s="11">
        <v>9</v>
      </c>
      <c r="C36" s="11">
        <v>10</v>
      </c>
      <c r="D36" s="10">
        <f>C36/B36*100</f>
        <v>111.11111111111111</v>
      </c>
      <c r="E36" s="10"/>
      <c r="F36" s="10"/>
      <c r="G36" s="44"/>
      <c r="H36" s="79"/>
      <c r="I36" s="4"/>
    </row>
    <row r="37" spans="1:9" s="5" customFormat="1" ht="47.25">
      <c r="A37" s="18" t="s">
        <v>68</v>
      </c>
      <c r="B37" s="11">
        <v>1</v>
      </c>
      <c r="C37" s="11">
        <v>2</v>
      </c>
      <c r="D37" s="10">
        <f>C37/B37*100</f>
        <v>200</v>
      </c>
      <c r="E37" s="10">
        <v>5.4</v>
      </c>
      <c r="F37" s="10">
        <v>11.7</v>
      </c>
      <c r="G37" s="44">
        <f>F37/E37*100</f>
        <v>216.66666666666666</v>
      </c>
      <c r="H37" s="44">
        <f>D37-G37</f>
        <v>-16.666666666666657</v>
      </c>
      <c r="I37" s="4">
        <v>2</v>
      </c>
    </row>
    <row r="38" spans="1:9" s="5" customFormat="1" ht="47.25">
      <c r="A38" s="58" t="s">
        <v>159</v>
      </c>
      <c r="B38" s="32"/>
      <c r="C38" s="32"/>
      <c r="D38" s="67">
        <f>D39</f>
        <v>98.04878048780488</v>
      </c>
      <c r="E38" s="67">
        <f>E39</f>
        <v>1893.1</v>
      </c>
      <c r="F38" s="67">
        <f>F39</f>
        <v>1810</v>
      </c>
      <c r="G38" s="67">
        <f t="shared" si="0"/>
        <v>95.61037451798637</v>
      </c>
      <c r="H38" s="67">
        <f>D38-G38</f>
        <v>2.438405969818504</v>
      </c>
      <c r="I38" s="67">
        <f>I39</f>
        <v>3</v>
      </c>
    </row>
    <row r="39" spans="1:9" s="5" customFormat="1" ht="63">
      <c r="A39" s="57" t="s">
        <v>99</v>
      </c>
      <c r="B39" s="4"/>
      <c r="C39" s="4"/>
      <c r="D39" s="44">
        <f>(D40+D41)/2</f>
        <v>98.04878048780488</v>
      </c>
      <c r="E39" s="44">
        <v>1893.1</v>
      </c>
      <c r="F39" s="44">
        <v>1810</v>
      </c>
      <c r="G39" s="44">
        <f t="shared" si="0"/>
        <v>95.61037451798637</v>
      </c>
      <c r="H39" s="44">
        <f>D39-G39</f>
        <v>2.438405969818504</v>
      </c>
      <c r="I39" s="44">
        <v>3</v>
      </c>
    </row>
    <row r="40" spans="1:9" s="5" customFormat="1" ht="63">
      <c r="A40" s="18" t="s">
        <v>69</v>
      </c>
      <c r="B40" s="4">
        <v>410</v>
      </c>
      <c r="C40" s="4">
        <v>394</v>
      </c>
      <c r="D40" s="44">
        <f aca="true" t="shared" si="2" ref="D40:D47">C40/B40*100</f>
        <v>96.09756097560975</v>
      </c>
      <c r="E40" s="10"/>
      <c r="F40" s="10"/>
      <c r="G40" s="44"/>
      <c r="H40" s="79"/>
      <c r="I40" s="4"/>
    </row>
    <row r="41" spans="1:9" s="5" customFormat="1" ht="94.5">
      <c r="A41" s="18" t="s">
        <v>118</v>
      </c>
      <c r="B41" s="4">
        <v>100</v>
      </c>
      <c r="C41" s="4">
        <v>100</v>
      </c>
      <c r="D41" s="44">
        <f t="shared" si="2"/>
        <v>100</v>
      </c>
      <c r="E41" s="10"/>
      <c r="F41" s="10"/>
      <c r="G41" s="44"/>
      <c r="H41" s="79"/>
      <c r="I41" s="4"/>
    </row>
    <row r="42" spans="1:9" s="5" customFormat="1" ht="46.5" hidden="1">
      <c r="A42" s="18" t="s">
        <v>70</v>
      </c>
      <c r="B42" s="10"/>
      <c r="C42" s="11"/>
      <c r="D42" s="10">
        <f>(D43+D44+D45+D46+D47)/5</f>
        <v>138.94736842105263</v>
      </c>
      <c r="E42" s="10">
        <v>9870.6</v>
      </c>
      <c r="F42" s="10">
        <v>9870.6</v>
      </c>
      <c r="G42" s="44">
        <f t="shared" si="0"/>
        <v>100</v>
      </c>
      <c r="H42" s="79" t="s">
        <v>116</v>
      </c>
      <c r="I42" s="4">
        <v>4</v>
      </c>
    </row>
    <row r="43" spans="1:9" s="5" customFormat="1" ht="46.5" hidden="1">
      <c r="A43" s="18" t="s">
        <v>100</v>
      </c>
      <c r="B43" s="23">
        <v>3.8</v>
      </c>
      <c r="C43" s="11">
        <v>3.7</v>
      </c>
      <c r="D43" s="10">
        <f t="shared" si="2"/>
        <v>97.36842105263159</v>
      </c>
      <c r="E43" s="10"/>
      <c r="F43" s="10"/>
      <c r="G43" s="44"/>
      <c r="H43" s="79"/>
      <c r="I43" s="4"/>
    </row>
    <row r="44" spans="1:9" s="5" customFormat="1" ht="61.5" hidden="1">
      <c r="A44" s="18" t="s">
        <v>101</v>
      </c>
      <c r="B44" s="10">
        <v>3.8</v>
      </c>
      <c r="C44" s="11">
        <v>3.7</v>
      </c>
      <c r="D44" s="10">
        <f t="shared" si="2"/>
        <v>97.36842105263159</v>
      </c>
      <c r="E44" s="10"/>
      <c r="F44" s="10"/>
      <c r="G44" s="44"/>
      <c r="H44" s="79"/>
      <c r="I44" s="4"/>
    </row>
    <row r="45" spans="1:9" s="5" customFormat="1" ht="46.5" hidden="1">
      <c r="A45" s="18" t="s">
        <v>71</v>
      </c>
      <c r="B45" s="10">
        <v>28</v>
      </c>
      <c r="C45" s="11">
        <v>28</v>
      </c>
      <c r="D45" s="10">
        <f t="shared" si="2"/>
        <v>100</v>
      </c>
      <c r="E45" s="10"/>
      <c r="F45" s="10"/>
      <c r="G45" s="44"/>
      <c r="H45" s="79"/>
      <c r="I45" s="4"/>
    </row>
    <row r="46" spans="1:9" s="5" customFormat="1" ht="46.5" hidden="1">
      <c r="A46" s="18" t="s">
        <v>102</v>
      </c>
      <c r="B46" s="10">
        <v>10</v>
      </c>
      <c r="C46" s="11">
        <v>15</v>
      </c>
      <c r="D46" s="10">
        <f t="shared" si="2"/>
        <v>150</v>
      </c>
      <c r="E46" s="10"/>
      <c r="F46" s="10"/>
      <c r="G46" s="44"/>
      <c r="H46" s="79"/>
      <c r="I46" s="4"/>
    </row>
    <row r="47" spans="1:9" s="5" customFormat="1" ht="77.25" hidden="1">
      <c r="A47" s="18" t="s">
        <v>103</v>
      </c>
      <c r="B47" s="10">
        <v>2</v>
      </c>
      <c r="C47" s="11">
        <v>5</v>
      </c>
      <c r="D47" s="10">
        <f t="shared" si="2"/>
        <v>250</v>
      </c>
      <c r="E47" s="10"/>
      <c r="F47" s="10"/>
      <c r="G47" s="44"/>
      <c r="H47" s="79"/>
      <c r="I47" s="4"/>
    </row>
    <row r="48" spans="1:9" s="5" customFormat="1" ht="15" hidden="1">
      <c r="A48" s="18"/>
      <c r="B48" s="10"/>
      <c r="C48" s="11"/>
      <c r="D48" s="11"/>
      <c r="E48" s="10"/>
      <c r="F48" s="10"/>
      <c r="G48" s="44" t="e">
        <f t="shared" si="0"/>
        <v>#DIV/0!</v>
      </c>
      <c r="H48" s="79"/>
      <c r="I48" s="4"/>
    </row>
    <row r="49" spans="1:9" s="5" customFormat="1" ht="15" hidden="1">
      <c r="A49" s="18"/>
      <c r="B49" s="10"/>
      <c r="C49" s="11"/>
      <c r="D49" s="11"/>
      <c r="E49" s="10"/>
      <c r="F49" s="10"/>
      <c r="G49" s="44" t="e">
        <f t="shared" si="0"/>
        <v>#DIV/0!</v>
      </c>
      <c r="H49" s="79"/>
      <c r="I49" s="4"/>
    </row>
    <row r="50" spans="1:9" s="5" customFormat="1" ht="62.25" customHeight="1" hidden="1">
      <c r="A50" s="45" t="s">
        <v>42</v>
      </c>
      <c r="B50" s="10">
        <v>3</v>
      </c>
      <c r="C50" s="11">
        <v>7</v>
      </c>
      <c r="D50" s="10">
        <f>C50/B50*100</f>
        <v>233.33333333333334</v>
      </c>
      <c r="E50" s="10"/>
      <c r="F50" s="10"/>
      <c r="G50" s="44" t="e">
        <f t="shared" si="0"/>
        <v>#DIV/0!</v>
      </c>
      <c r="H50" s="79"/>
      <c r="I50" s="4"/>
    </row>
    <row r="51" spans="1:9" s="5" customFormat="1" ht="75" hidden="1">
      <c r="A51" s="19" t="s">
        <v>8</v>
      </c>
      <c r="B51" s="7"/>
      <c r="C51" s="8"/>
      <c r="D51" s="8"/>
      <c r="E51" s="7">
        <f>SUM(E52,E57)</f>
        <v>61.839999999999996</v>
      </c>
      <c r="F51" s="7">
        <f>SUM(F52,F57)</f>
        <v>57.578296</v>
      </c>
      <c r="G51" s="44">
        <f t="shared" si="0"/>
        <v>93.10849935316948</v>
      </c>
      <c r="H51" s="79"/>
      <c r="I51" s="4"/>
    </row>
    <row r="52" spans="1:9" s="5" customFormat="1" ht="0.75" customHeight="1" hidden="1">
      <c r="A52" s="20" t="s">
        <v>9</v>
      </c>
      <c r="B52" s="10"/>
      <c r="C52" s="11"/>
      <c r="D52" s="11"/>
      <c r="E52" s="10">
        <f>SUM(E55:E56)</f>
        <v>21.54</v>
      </c>
      <c r="F52" s="10">
        <f>SUM(F55:F56)</f>
        <v>21.433296</v>
      </c>
      <c r="G52" s="44">
        <f t="shared" si="0"/>
        <v>99.50462395543175</v>
      </c>
      <c r="H52" s="79"/>
      <c r="I52" s="4"/>
    </row>
    <row r="53" spans="1:9" s="5" customFormat="1" ht="55.5" hidden="1">
      <c r="A53" s="21" t="s">
        <v>10</v>
      </c>
      <c r="B53" s="10">
        <v>33.6</v>
      </c>
      <c r="C53" s="10">
        <v>34.1</v>
      </c>
      <c r="D53" s="10">
        <f>C53/B53*100</f>
        <v>101.48809523809523</v>
      </c>
      <c r="E53" s="10"/>
      <c r="F53" s="11"/>
      <c r="G53" s="44" t="e">
        <f t="shared" si="0"/>
        <v>#DIV/0!</v>
      </c>
      <c r="H53" s="79"/>
      <c r="I53" s="4"/>
    </row>
    <row r="54" spans="1:9" s="15" customFormat="1" ht="46.5" hidden="1">
      <c r="A54" s="13" t="s">
        <v>7</v>
      </c>
      <c r="B54" s="14"/>
      <c r="C54" s="11"/>
      <c r="D54" s="11"/>
      <c r="E54" s="14">
        <v>21.6</v>
      </c>
      <c r="F54" s="14">
        <f>SUM(F52)</f>
        <v>21.433296</v>
      </c>
      <c r="G54" s="44">
        <f t="shared" si="0"/>
        <v>99.2282222222222</v>
      </c>
      <c r="H54" s="80"/>
      <c r="I54" s="68"/>
    </row>
    <row r="55" spans="1:9" s="5" customFormat="1" ht="44.25" customHeight="1" hidden="1">
      <c r="A55" s="22" t="s">
        <v>11</v>
      </c>
      <c r="B55" s="10"/>
      <c r="C55" s="11"/>
      <c r="D55" s="11"/>
      <c r="E55" s="10">
        <v>21.5</v>
      </c>
      <c r="F55" s="10">
        <f>13.603+7.778</f>
        <v>21.381</v>
      </c>
      <c r="G55" s="44">
        <f t="shared" si="0"/>
        <v>99.44651162790697</v>
      </c>
      <c r="H55" s="79"/>
      <c r="I55" s="4"/>
    </row>
    <row r="56" spans="1:9" s="5" customFormat="1" ht="51" customHeight="1" hidden="1">
      <c r="A56" s="22" t="s">
        <v>12</v>
      </c>
      <c r="B56" s="10"/>
      <c r="C56" s="11"/>
      <c r="D56" s="11"/>
      <c r="E56" s="23">
        <v>0.04</v>
      </c>
      <c r="F56" s="23">
        <f>52.296/1000</f>
        <v>0.052296</v>
      </c>
      <c r="G56" s="44">
        <f t="shared" si="0"/>
        <v>130.74</v>
      </c>
      <c r="H56" s="79"/>
      <c r="I56" s="4"/>
    </row>
    <row r="57" spans="1:9" s="5" customFormat="1" ht="46.5" hidden="1">
      <c r="A57" s="20" t="s">
        <v>13</v>
      </c>
      <c r="B57" s="10"/>
      <c r="C57" s="11"/>
      <c r="D57" s="11"/>
      <c r="E57" s="10">
        <f>SUM(E60)</f>
        <v>40.3</v>
      </c>
      <c r="F57" s="10">
        <f>SUM(F60)</f>
        <v>36.145</v>
      </c>
      <c r="G57" s="44">
        <f t="shared" si="0"/>
        <v>89.68982630272954</v>
      </c>
      <c r="H57" s="79"/>
      <c r="I57" s="4"/>
    </row>
    <row r="58" spans="1:9" s="5" customFormat="1" ht="42" hidden="1">
      <c r="A58" s="21" t="s">
        <v>14</v>
      </c>
      <c r="B58" s="10">
        <v>14.4</v>
      </c>
      <c r="C58" s="11">
        <v>16.9</v>
      </c>
      <c r="D58" s="10">
        <f>C58/B58*100</f>
        <v>117.3611111111111</v>
      </c>
      <c r="E58" s="10"/>
      <c r="F58" s="11"/>
      <c r="G58" s="44" t="e">
        <f t="shared" si="0"/>
        <v>#DIV/0!</v>
      </c>
      <c r="H58" s="79"/>
      <c r="I58" s="4"/>
    </row>
    <row r="59" spans="1:9" s="15" customFormat="1" ht="46.5" hidden="1">
      <c r="A59" s="13" t="s">
        <v>7</v>
      </c>
      <c r="B59" s="14"/>
      <c r="C59" s="11"/>
      <c r="D59" s="11"/>
      <c r="E59" s="14">
        <v>40.3</v>
      </c>
      <c r="F59" s="14">
        <f>SUM(F57)</f>
        <v>36.145</v>
      </c>
      <c r="G59" s="44">
        <f t="shared" si="0"/>
        <v>89.68982630272954</v>
      </c>
      <c r="H59" s="80"/>
      <c r="I59" s="68"/>
    </row>
    <row r="60" spans="1:9" ht="39" hidden="1">
      <c r="A60" s="22" t="s">
        <v>15</v>
      </c>
      <c r="B60" s="10"/>
      <c r="C60" s="11"/>
      <c r="D60" s="11"/>
      <c r="E60" s="10">
        <v>40.3</v>
      </c>
      <c r="F60" s="10">
        <f>SUM('[1]прил.4'!E$44/1000)</f>
        <v>36.145</v>
      </c>
      <c r="G60" s="44">
        <f t="shared" si="0"/>
        <v>89.68982630272954</v>
      </c>
      <c r="H60" s="81"/>
      <c r="I60" s="69"/>
    </row>
    <row r="61" spans="1:9" s="5" customFormat="1" ht="60" hidden="1">
      <c r="A61" s="19" t="s">
        <v>16</v>
      </c>
      <c r="B61" s="24"/>
      <c r="C61" s="25"/>
      <c r="D61" s="25"/>
      <c r="E61" s="24">
        <f>SUM(E62,E69)</f>
        <v>438.2</v>
      </c>
      <c r="F61" s="24">
        <f>SUM(F62,F69)</f>
        <v>357.6651</v>
      </c>
      <c r="G61" s="44">
        <f t="shared" si="0"/>
        <v>81.62142857142857</v>
      </c>
      <c r="H61" s="79"/>
      <c r="I61" s="4"/>
    </row>
    <row r="62" spans="1:9" s="5" customFormat="1" ht="61.5" hidden="1">
      <c r="A62" s="20" t="s">
        <v>17</v>
      </c>
      <c r="B62" s="10"/>
      <c r="C62" s="11"/>
      <c r="D62" s="11"/>
      <c r="E62" s="10">
        <f>SUM(E64+E66)</f>
        <v>423.9</v>
      </c>
      <c r="F62" s="10">
        <f>SUM(F64+F66)</f>
        <v>342</v>
      </c>
      <c r="G62" s="44">
        <f t="shared" si="0"/>
        <v>80.67940552016985</v>
      </c>
      <c r="H62" s="79"/>
      <c r="I62" s="4"/>
    </row>
    <row r="63" spans="1:9" s="5" customFormat="1" ht="55.5" hidden="1">
      <c r="A63" s="21" t="s">
        <v>18</v>
      </c>
      <c r="B63" s="10">
        <v>93</v>
      </c>
      <c r="C63" s="10">
        <v>97</v>
      </c>
      <c r="D63" s="10">
        <f>C63/B63*100</f>
        <v>104.3010752688172</v>
      </c>
      <c r="E63" s="10"/>
      <c r="F63" s="11"/>
      <c r="G63" s="44" t="e">
        <f t="shared" si="0"/>
        <v>#DIV/0!</v>
      </c>
      <c r="H63" s="79"/>
      <c r="I63" s="4"/>
    </row>
    <row r="64" spans="1:9" s="15" customFormat="1" ht="0.75" customHeight="1" hidden="1">
      <c r="A64" s="13" t="s">
        <v>7</v>
      </c>
      <c r="B64" s="14"/>
      <c r="C64" s="11"/>
      <c r="D64" s="11"/>
      <c r="E64" s="14">
        <f>SUM(E65)</f>
        <v>423.9</v>
      </c>
      <c r="F64" s="14">
        <f>SUM(F65)</f>
        <v>342</v>
      </c>
      <c r="G64" s="44">
        <f t="shared" si="0"/>
        <v>80.67940552016985</v>
      </c>
      <c r="H64" s="80"/>
      <c r="I64" s="68"/>
    </row>
    <row r="65" spans="1:9" s="5" customFormat="1" ht="39" hidden="1">
      <c r="A65" s="26" t="s">
        <v>19</v>
      </c>
      <c r="B65" s="27"/>
      <c r="C65" s="11"/>
      <c r="D65" s="11"/>
      <c r="E65" s="27">
        <v>423.9</v>
      </c>
      <c r="F65" s="27">
        <v>342</v>
      </c>
      <c r="G65" s="44">
        <f t="shared" si="0"/>
        <v>80.67940552016985</v>
      </c>
      <c r="H65" s="79"/>
      <c r="I65" s="4"/>
    </row>
    <row r="66" spans="1:9" s="5" customFormat="1" ht="93" hidden="1">
      <c r="A66" s="18" t="s">
        <v>43</v>
      </c>
      <c r="B66" s="27"/>
      <c r="C66" s="11"/>
      <c r="D66" s="11"/>
      <c r="E66" s="27">
        <v>0</v>
      </c>
      <c r="F66" s="27">
        <v>0</v>
      </c>
      <c r="G66" s="44" t="e">
        <f t="shared" si="0"/>
        <v>#DIV/0!</v>
      </c>
      <c r="H66" s="79"/>
      <c r="I66" s="4"/>
    </row>
    <row r="67" spans="1:9" s="30" customFormat="1" ht="46.5" hidden="1">
      <c r="A67" s="28" t="s">
        <v>20</v>
      </c>
      <c r="B67" s="29"/>
      <c r="C67" s="29"/>
      <c r="D67" s="29"/>
      <c r="E67" s="29"/>
      <c r="F67" s="29"/>
      <c r="G67" s="44" t="e">
        <f t="shared" si="0"/>
        <v>#DIV/0!</v>
      </c>
      <c r="H67" s="82"/>
      <c r="I67" s="70"/>
    </row>
    <row r="68" spans="1:9" s="1" customFormat="1" ht="39" hidden="1">
      <c r="A68" s="26" t="s">
        <v>21</v>
      </c>
      <c r="B68" s="29"/>
      <c r="C68" s="29"/>
      <c r="D68" s="29"/>
      <c r="E68" s="29"/>
      <c r="F68" s="29"/>
      <c r="G68" s="44" t="e">
        <f t="shared" si="0"/>
        <v>#DIV/0!</v>
      </c>
      <c r="H68" s="83"/>
      <c r="I68" s="71"/>
    </row>
    <row r="69" spans="1:9" s="31" customFormat="1" ht="30.75" hidden="1">
      <c r="A69" s="20" t="s">
        <v>22</v>
      </c>
      <c r="B69" s="14"/>
      <c r="C69" s="11"/>
      <c r="D69" s="11"/>
      <c r="E69" s="14">
        <f>SUM(E72)</f>
        <v>14.3</v>
      </c>
      <c r="F69" s="14">
        <f>SUM(F72)</f>
        <v>15.665099999999999</v>
      </c>
      <c r="G69" s="44">
        <f t="shared" si="0"/>
        <v>109.54615384615383</v>
      </c>
      <c r="H69" s="84"/>
      <c r="I69" s="72"/>
    </row>
    <row r="70" spans="1:9" s="31" customFormat="1" ht="42" hidden="1">
      <c r="A70" s="21" t="s">
        <v>23</v>
      </c>
      <c r="B70" s="14">
        <v>67</v>
      </c>
      <c r="C70" s="11">
        <v>68.3</v>
      </c>
      <c r="D70" s="10">
        <f>C70/B70*100</f>
        <v>101.94029850746269</v>
      </c>
      <c r="E70" s="14"/>
      <c r="F70" s="11"/>
      <c r="G70" s="44" t="e">
        <f t="shared" si="0"/>
        <v>#DIV/0!</v>
      </c>
      <c r="H70" s="84"/>
      <c r="I70" s="72"/>
    </row>
    <row r="71" spans="1:9" s="15" customFormat="1" ht="46.5" hidden="1">
      <c r="A71" s="13" t="s">
        <v>7</v>
      </c>
      <c r="B71" s="14"/>
      <c r="C71" s="11"/>
      <c r="D71" s="11"/>
      <c r="E71" s="14">
        <f>SUM(E69)</f>
        <v>14.3</v>
      </c>
      <c r="F71" s="14">
        <f>SUM(F69)</f>
        <v>15.665099999999999</v>
      </c>
      <c r="G71" s="44">
        <f t="shared" si="0"/>
        <v>109.54615384615383</v>
      </c>
      <c r="H71" s="80"/>
      <c r="I71" s="68"/>
    </row>
    <row r="72" spans="1:9" s="31" customFormat="1" ht="39" hidden="1">
      <c r="A72" s="26" t="s">
        <v>24</v>
      </c>
      <c r="B72" s="14"/>
      <c r="C72" s="11"/>
      <c r="D72" s="11"/>
      <c r="E72" s="14">
        <v>14.3</v>
      </c>
      <c r="F72" s="10">
        <f>42217/1000*0.3+3</f>
        <v>15.665099999999999</v>
      </c>
      <c r="G72" s="44">
        <f t="shared" si="0"/>
        <v>109.54615384615383</v>
      </c>
      <c r="H72" s="84"/>
      <c r="I72" s="72"/>
    </row>
    <row r="73" spans="1:9" s="1" customFormat="1" ht="0.75" customHeight="1" hidden="1">
      <c r="A73" s="19" t="s">
        <v>25</v>
      </c>
      <c r="B73" s="7"/>
      <c r="C73" s="32"/>
      <c r="D73" s="32"/>
      <c r="E73" s="7">
        <f>SUM(E74)</f>
        <v>0</v>
      </c>
      <c r="F73" s="7">
        <f>SUM(F74)</f>
        <v>4.6673</v>
      </c>
      <c r="G73" s="44" t="e">
        <f t="shared" si="0"/>
        <v>#DIV/0!</v>
      </c>
      <c r="H73" s="83"/>
      <c r="I73" s="71"/>
    </row>
    <row r="74" spans="1:9" s="1" customFormat="1" ht="61.5" hidden="1">
      <c r="A74" s="20" t="s">
        <v>26</v>
      </c>
      <c r="B74" s="10"/>
      <c r="C74" s="11"/>
      <c r="D74" s="11"/>
      <c r="E74" s="10">
        <f>SUM(E75)</f>
        <v>0</v>
      </c>
      <c r="F74" s="10">
        <f>SUM(F75)</f>
        <v>4.6673</v>
      </c>
      <c r="G74" s="44" t="e">
        <f t="shared" si="0"/>
        <v>#DIV/0!</v>
      </c>
      <c r="H74" s="83"/>
      <c r="I74" s="71"/>
    </row>
    <row r="75" spans="1:9" s="1" customFormat="1" ht="46.5" hidden="1">
      <c r="A75" s="33" t="s">
        <v>27</v>
      </c>
      <c r="B75" s="10"/>
      <c r="C75" s="11"/>
      <c r="D75" s="11"/>
      <c r="E75" s="10">
        <v>0</v>
      </c>
      <c r="F75" s="10">
        <f>4667.3/1000</f>
        <v>4.6673</v>
      </c>
      <c r="G75" s="44" t="e">
        <f t="shared" si="0"/>
        <v>#DIV/0!</v>
      </c>
      <c r="H75" s="85"/>
      <c r="I75" s="73"/>
    </row>
    <row r="76" spans="1:9" s="1" customFormat="1" ht="60" hidden="1">
      <c r="A76" s="34" t="s">
        <v>28</v>
      </c>
      <c r="B76" s="32"/>
      <c r="C76" s="32"/>
      <c r="D76" s="32"/>
      <c r="E76" s="32"/>
      <c r="F76" s="32"/>
      <c r="G76" s="44" t="e">
        <f t="shared" si="0"/>
        <v>#DIV/0!</v>
      </c>
      <c r="H76" s="83"/>
      <c r="I76" s="71"/>
    </row>
    <row r="77" spans="1:9" s="36" customFormat="1" ht="53.25" customHeight="1" hidden="1">
      <c r="A77" s="35" t="s">
        <v>29</v>
      </c>
      <c r="B77" s="14"/>
      <c r="C77" s="10"/>
      <c r="D77" s="10"/>
      <c r="E77" s="14">
        <v>61.8</v>
      </c>
      <c r="F77" s="10">
        <f>345.5/1000</f>
        <v>0.3455</v>
      </c>
      <c r="G77" s="44">
        <f t="shared" si="0"/>
        <v>0.5590614886731391</v>
      </c>
      <c r="H77" s="86"/>
      <c r="I77" s="74"/>
    </row>
    <row r="78" spans="1:9" s="52" customFormat="1" ht="30" customHeight="1">
      <c r="A78" s="51" t="s">
        <v>30</v>
      </c>
      <c r="B78" s="7"/>
      <c r="C78" s="7"/>
      <c r="D78" s="7">
        <f>(D10+D16+D27+D34+D38)/5</f>
        <v>123.38460714873665</v>
      </c>
      <c r="E78" s="7">
        <f>E10+E16+E27+E34+E38</f>
        <v>339830</v>
      </c>
      <c r="F78" s="7">
        <f>F10+F16+F27+F34+F38</f>
        <v>368272.30000000005</v>
      </c>
      <c r="G78" s="67">
        <f t="shared" si="0"/>
        <v>108.36956713650945</v>
      </c>
      <c r="H78" s="67">
        <f>D78-G78</f>
        <v>15.015040012227203</v>
      </c>
      <c r="I78" s="87">
        <f>(I10+I16+I27+I34+I38)/5</f>
        <v>1.4</v>
      </c>
    </row>
    <row r="79" spans="1:9" ht="21" customHeight="1" hidden="1">
      <c r="A79" s="37" t="s">
        <v>31</v>
      </c>
      <c r="B79" s="11"/>
      <c r="C79" s="10"/>
      <c r="D79" s="10"/>
      <c r="E79" s="11"/>
      <c r="F79" s="11"/>
      <c r="G79" s="7" t="e">
        <f aca="true" t="shared" si="3" ref="G79:G86">F79/E79*100</f>
        <v>#DIV/0!</v>
      </c>
      <c r="H79" s="46"/>
      <c r="I79" s="46"/>
    </row>
    <row r="80" spans="1:9" ht="22.5" customHeight="1" hidden="1">
      <c r="A80" s="38" t="s">
        <v>32</v>
      </c>
      <c r="B80" s="10"/>
      <c r="C80" s="10"/>
      <c r="D80" s="10"/>
      <c r="E80" s="10">
        <f>SUM(E78)</f>
        <v>339830</v>
      </c>
      <c r="F80" s="10">
        <f>SUM(F78)</f>
        <v>368272.30000000005</v>
      </c>
      <c r="G80" s="7">
        <f t="shared" si="3"/>
        <v>108.36956713650945</v>
      </c>
      <c r="H80" s="46"/>
      <c r="I80" s="46"/>
    </row>
    <row r="81" spans="1:9" ht="22.5" customHeight="1" hidden="1">
      <c r="A81" s="38" t="s">
        <v>33</v>
      </c>
      <c r="B81" s="10"/>
      <c r="C81" s="10"/>
      <c r="D81" s="10"/>
      <c r="E81" s="10">
        <f>SUM(E82:E84)</f>
        <v>561.9</v>
      </c>
      <c r="F81" s="10">
        <f>SUM(F82:F84)</f>
        <v>420.25619600000005</v>
      </c>
      <c r="G81" s="7">
        <f t="shared" si="3"/>
        <v>74.7919907456843</v>
      </c>
      <c r="H81" s="46"/>
      <c r="I81" s="46"/>
    </row>
    <row r="82" spans="1:9" ht="15" hidden="1">
      <c r="A82" s="39" t="s">
        <v>34</v>
      </c>
      <c r="B82" s="40"/>
      <c r="C82" s="40"/>
      <c r="D82" s="40"/>
      <c r="E82" s="40">
        <f>SUM(E77+E75+E67)</f>
        <v>61.8</v>
      </c>
      <c r="F82" s="40">
        <f>SUM(F77+F75+F67)</f>
        <v>5.0128</v>
      </c>
      <c r="G82" s="7">
        <f t="shared" si="3"/>
        <v>8.111326860841425</v>
      </c>
      <c r="H82" s="46"/>
      <c r="I82" s="46"/>
    </row>
    <row r="83" spans="1:9" ht="15" hidden="1">
      <c r="A83" s="39" t="s">
        <v>35</v>
      </c>
      <c r="B83" s="40"/>
      <c r="C83" s="40"/>
      <c r="D83" s="40"/>
      <c r="E83" s="40">
        <f>SUM(E14+E54+E59+E64+E71)</f>
        <v>500.09999999999997</v>
      </c>
      <c r="F83" s="40">
        <f>SUM(F14+F54+F59+F64+F71)</f>
        <v>415.243396</v>
      </c>
      <c r="G83" s="7">
        <f t="shared" si="3"/>
        <v>83.03207278544292</v>
      </c>
      <c r="H83" s="46"/>
      <c r="I83" s="46"/>
    </row>
    <row r="84" spans="1:9" ht="15" hidden="1">
      <c r="A84" s="39" t="s">
        <v>36</v>
      </c>
      <c r="B84" s="40"/>
      <c r="C84" s="40"/>
      <c r="D84" s="40"/>
      <c r="E84" s="40">
        <f>SUM(E30+E66)</f>
        <v>0</v>
      </c>
      <c r="F84" s="40">
        <f>SUM(F30+F66)</f>
        <v>0</v>
      </c>
      <c r="G84" s="7" t="e">
        <f t="shared" si="3"/>
        <v>#DIV/0!</v>
      </c>
      <c r="H84" s="46"/>
      <c r="I84" s="46"/>
    </row>
    <row r="85" spans="1:9" ht="15" hidden="1">
      <c r="A85" s="41" t="s">
        <v>37</v>
      </c>
      <c r="B85" s="40"/>
      <c r="C85" s="40"/>
      <c r="D85" s="40"/>
      <c r="E85" s="40">
        <f>SUM(E50)</f>
        <v>0</v>
      </c>
      <c r="F85" s="40">
        <f>SUM(F50)</f>
        <v>0</v>
      </c>
      <c r="G85" s="7" t="e">
        <f t="shared" si="3"/>
        <v>#DIV/0!</v>
      </c>
      <c r="H85" s="46"/>
      <c r="I85" s="46"/>
    </row>
    <row r="86" spans="1:7" ht="15" hidden="1">
      <c r="A86" s="42"/>
      <c r="B86" s="43"/>
      <c r="C86" s="43"/>
      <c r="D86" s="43"/>
      <c r="E86" s="43">
        <v>185597.2</v>
      </c>
      <c r="F86" s="43">
        <v>188523.4</v>
      </c>
      <c r="G86" s="65">
        <f t="shared" si="3"/>
        <v>101.57664016483005</v>
      </c>
    </row>
    <row r="182" ht="15.75"/>
    <row r="183" ht="15.75"/>
    <row r="184" ht="15.75"/>
    <row r="185" ht="15.75"/>
    <row r="186" ht="15.75"/>
    <row r="187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K117"/>
  <sheetViews>
    <sheetView zoomScale="75" zoomScaleNormal="75" workbookViewId="0" topLeftCell="A104">
      <selection activeCell="O109" sqref="O109"/>
    </sheetView>
  </sheetViews>
  <sheetFormatPr defaultColWidth="9.00390625" defaultRowHeight="12.75"/>
  <cols>
    <col min="1" max="1" width="51.50390625" style="2" customWidth="1"/>
    <col min="2" max="2" width="10.375" style="3" customWidth="1"/>
    <col min="3" max="3" width="11.50390625" style="3" customWidth="1"/>
    <col min="4" max="4" width="11.625" style="3" customWidth="1"/>
    <col min="5" max="5" width="10.875" style="3" customWidth="1"/>
    <col min="6" max="6" width="10.625" style="3" customWidth="1"/>
    <col min="7" max="7" width="11.375" style="3" customWidth="1"/>
    <col min="8" max="8" width="10.50390625" style="2" customWidth="1"/>
    <col min="9" max="9" width="10.00390625" style="2" customWidth="1"/>
    <col min="10" max="10" width="8.875" style="2" hidden="1" customWidth="1"/>
    <col min="11" max="16384" width="8.875" style="2" customWidth="1"/>
  </cols>
  <sheetData>
    <row r="1" spans="7:9" ht="15.75">
      <c r="G1" s="105" t="s">
        <v>114</v>
      </c>
      <c r="H1" s="105"/>
      <c r="I1" s="105"/>
    </row>
    <row r="2" spans="1:9" ht="18.75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ht="15.75">
      <c r="A3" s="97" t="s">
        <v>185</v>
      </c>
      <c r="B3" s="97"/>
      <c r="C3" s="97"/>
      <c r="D3" s="97"/>
      <c r="E3" s="97"/>
      <c r="F3" s="97"/>
      <c r="G3" s="97"/>
      <c r="H3" s="97"/>
      <c r="I3" s="97"/>
    </row>
    <row r="4" spans="1:9" ht="15.75">
      <c r="A4" s="97"/>
      <c r="B4" s="97"/>
      <c r="C4" s="97"/>
      <c r="D4" s="97"/>
      <c r="E4" s="97"/>
      <c r="F4" s="97"/>
      <c r="G4" s="97"/>
      <c r="H4" s="97"/>
      <c r="I4" s="97"/>
    </row>
    <row r="5" spans="1:9" ht="15.75">
      <c r="A5" s="97"/>
      <c r="B5" s="97"/>
      <c r="C5" s="97"/>
      <c r="D5" s="97"/>
      <c r="E5" s="97"/>
      <c r="F5" s="97"/>
      <c r="G5" s="97"/>
      <c r="H5" s="97"/>
      <c r="I5" s="97"/>
    </row>
    <row r="6" spans="1:7" ht="15.75">
      <c r="A6" s="104"/>
      <c r="B6" s="104"/>
      <c r="C6" s="104"/>
      <c r="D6" s="104"/>
      <c r="E6" s="104"/>
      <c r="F6" s="104"/>
      <c r="G6" s="104"/>
    </row>
    <row r="7" ht="15.75">
      <c r="G7" s="2" t="s">
        <v>44</v>
      </c>
    </row>
    <row r="8" spans="1:10" s="5" customFormat="1" ht="48.75" customHeight="1">
      <c r="A8" s="102" t="s">
        <v>4</v>
      </c>
      <c r="B8" s="106" t="s">
        <v>5</v>
      </c>
      <c r="C8" s="106"/>
      <c r="D8" s="106"/>
      <c r="E8" s="106" t="s">
        <v>6</v>
      </c>
      <c r="F8" s="106"/>
      <c r="G8" s="106"/>
      <c r="H8" s="102" t="s">
        <v>115</v>
      </c>
      <c r="I8" s="102" t="s">
        <v>0</v>
      </c>
      <c r="J8" s="45" t="s">
        <v>1</v>
      </c>
    </row>
    <row r="9" spans="1:10" s="5" customFormat="1" ht="36" customHeight="1">
      <c r="A9" s="102"/>
      <c r="B9" s="4" t="s">
        <v>178</v>
      </c>
      <c r="C9" s="4" t="s">
        <v>181</v>
      </c>
      <c r="D9" s="4" t="s">
        <v>38</v>
      </c>
      <c r="E9" s="4" t="s">
        <v>178</v>
      </c>
      <c r="F9" s="4" t="s">
        <v>181</v>
      </c>
      <c r="G9" s="4" t="s">
        <v>38</v>
      </c>
      <c r="H9" s="102"/>
      <c r="I9" s="102"/>
      <c r="J9" s="45"/>
    </row>
    <row r="10" spans="1:10" s="5" customFormat="1" ht="47.25">
      <c r="A10" s="6" t="s">
        <v>108</v>
      </c>
      <c r="B10" s="7"/>
      <c r="C10" s="8"/>
      <c r="D10" s="7">
        <v>114.2</v>
      </c>
      <c r="E10" s="7">
        <f>E11+E18+E22+E27</f>
        <v>31223.8</v>
      </c>
      <c r="F10" s="7">
        <f>F11+F18+F22+F27</f>
        <v>33600.4</v>
      </c>
      <c r="G10" s="7">
        <f aca="true" t="shared" si="0" ref="G10:G27">F10/E10*100</f>
        <v>107.61150148284322</v>
      </c>
      <c r="H10" s="67">
        <f>D10-G10</f>
        <v>6.588498517156779</v>
      </c>
      <c r="I10" s="7">
        <f>(I11+I18+I22+I27)/4</f>
        <v>2.5</v>
      </c>
      <c r="J10" s="45"/>
    </row>
    <row r="11" spans="1:10" s="5" customFormat="1" ht="66" customHeight="1">
      <c r="A11" s="9" t="s">
        <v>111</v>
      </c>
      <c r="B11" s="44"/>
      <c r="C11" s="4"/>
      <c r="D11" s="44">
        <f>(D12+D13)/2</f>
        <v>184.61988304093566</v>
      </c>
      <c r="E11" s="44">
        <v>28512.8</v>
      </c>
      <c r="F11" s="44">
        <v>29444.4</v>
      </c>
      <c r="G11" s="44">
        <f t="shared" si="0"/>
        <v>103.26730450885218</v>
      </c>
      <c r="H11" s="65">
        <f>D11-G11</f>
        <v>81.35257853208348</v>
      </c>
      <c r="I11" s="4">
        <v>3</v>
      </c>
      <c r="J11" s="45"/>
    </row>
    <row r="12" spans="1:10" s="5" customFormat="1" ht="45">
      <c r="A12" s="12" t="s">
        <v>72</v>
      </c>
      <c r="B12" s="4">
        <v>19</v>
      </c>
      <c r="C12" s="4">
        <v>14</v>
      </c>
      <c r="D12" s="44">
        <f aca="true" t="shared" si="1" ref="D12:D17">C12/B12*100</f>
        <v>73.68421052631578</v>
      </c>
      <c r="E12" s="11"/>
      <c r="F12" s="11"/>
      <c r="G12" s="44"/>
      <c r="H12" s="4"/>
      <c r="I12" s="4"/>
      <c r="J12" s="45"/>
    </row>
    <row r="13" spans="1:10" s="15" customFormat="1" ht="47.25">
      <c r="A13" s="13" t="s">
        <v>123</v>
      </c>
      <c r="B13" s="4">
        <v>90</v>
      </c>
      <c r="C13" s="4">
        <v>266</v>
      </c>
      <c r="D13" s="44">
        <f t="shared" si="1"/>
        <v>295.55555555555554</v>
      </c>
      <c r="E13" s="14"/>
      <c r="F13" s="14"/>
      <c r="G13" s="44"/>
      <c r="H13" s="68"/>
      <c r="I13" s="68"/>
      <c r="J13" s="28"/>
    </row>
    <row r="14" spans="1:10" s="5" customFormat="1" ht="36" customHeight="1" hidden="1">
      <c r="A14" s="54" t="s">
        <v>48</v>
      </c>
      <c r="B14" s="4"/>
      <c r="C14" s="4"/>
      <c r="D14" s="44" t="e">
        <f t="shared" si="1"/>
        <v>#DIV/0!</v>
      </c>
      <c r="E14" s="10"/>
      <c r="F14" s="10"/>
      <c r="G14" s="44" t="e">
        <f t="shared" si="0"/>
        <v>#DIV/0!</v>
      </c>
      <c r="H14" s="4"/>
      <c r="I14" s="4"/>
      <c r="J14" s="45"/>
    </row>
    <row r="15" spans="1:10" s="5" customFormat="1" ht="25.5" hidden="1">
      <c r="A15" s="16" t="s">
        <v>39</v>
      </c>
      <c r="B15" s="4"/>
      <c r="C15" s="4"/>
      <c r="D15" s="44" t="e">
        <f t="shared" si="1"/>
        <v>#DIV/0!</v>
      </c>
      <c r="E15" s="10"/>
      <c r="F15" s="10"/>
      <c r="G15" s="44" t="e">
        <f t="shared" si="0"/>
        <v>#DIV/0!</v>
      </c>
      <c r="H15" s="4"/>
      <c r="I15" s="4"/>
      <c r="J15" s="45"/>
    </row>
    <row r="16" spans="1:10" s="5" customFormat="1" ht="25.5" hidden="1">
      <c r="A16" s="16" t="s">
        <v>40</v>
      </c>
      <c r="B16" s="4"/>
      <c r="C16" s="4"/>
      <c r="D16" s="44" t="e">
        <f t="shared" si="1"/>
        <v>#DIV/0!</v>
      </c>
      <c r="E16" s="10"/>
      <c r="F16" s="10"/>
      <c r="G16" s="44" t="e">
        <f t="shared" si="0"/>
        <v>#DIV/0!</v>
      </c>
      <c r="H16" s="4"/>
      <c r="I16" s="4"/>
      <c r="J16" s="45"/>
    </row>
    <row r="17" spans="1:10" s="5" customFormat="1" ht="51.75" hidden="1">
      <c r="A17" s="16" t="s">
        <v>41</v>
      </c>
      <c r="B17" s="4"/>
      <c r="C17" s="4"/>
      <c r="D17" s="44" t="e">
        <f t="shared" si="1"/>
        <v>#DIV/0!</v>
      </c>
      <c r="E17" s="10"/>
      <c r="F17" s="10"/>
      <c r="G17" s="44" t="e">
        <f t="shared" si="0"/>
        <v>#DIV/0!</v>
      </c>
      <c r="H17" s="4"/>
      <c r="I17" s="4"/>
      <c r="J17" s="45"/>
    </row>
    <row r="18" spans="1:11" s="5" customFormat="1" ht="47.25">
      <c r="A18" s="53" t="s">
        <v>73</v>
      </c>
      <c r="B18" s="4"/>
      <c r="C18" s="4"/>
      <c r="D18" s="44">
        <f>D20</f>
        <v>107.77777777777777</v>
      </c>
      <c r="E18" s="44">
        <v>93.7</v>
      </c>
      <c r="F18" s="44">
        <v>1041.8</v>
      </c>
      <c r="G18" s="44">
        <f t="shared" si="0"/>
        <v>1111.846318036286</v>
      </c>
      <c r="H18" s="65">
        <f>D18-G18</f>
        <v>-1004.0685402585082</v>
      </c>
      <c r="I18" s="4">
        <v>5</v>
      </c>
      <c r="J18" s="45"/>
      <c r="K18" s="5" t="s">
        <v>160</v>
      </c>
    </row>
    <row r="19" spans="1:10" s="5" customFormat="1" ht="15" hidden="1">
      <c r="A19" s="16" t="s">
        <v>49</v>
      </c>
      <c r="B19" s="4"/>
      <c r="C19" s="4"/>
      <c r="D19" s="44" t="e">
        <f>C19/B19*100</f>
        <v>#DIV/0!</v>
      </c>
      <c r="E19" s="44"/>
      <c r="F19" s="44"/>
      <c r="G19" s="44" t="e">
        <f t="shared" si="0"/>
        <v>#DIV/0!</v>
      </c>
      <c r="H19" s="4"/>
      <c r="I19" s="4"/>
      <c r="J19" s="45"/>
    </row>
    <row r="20" spans="1:10" s="5" customFormat="1" ht="26.25" customHeight="1">
      <c r="A20" s="16" t="s">
        <v>74</v>
      </c>
      <c r="B20" s="4">
        <v>90</v>
      </c>
      <c r="C20" s="4">
        <v>97</v>
      </c>
      <c r="D20" s="44">
        <f>C20/B20*100</f>
        <v>107.77777777777777</v>
      </c>
      <c r="E20" s="44"/>
      <c r="F20" s="44"/>
      <c r="G20" s="44"/>
      <c r="H20" s="4"/>
      <c r="I20" s="4"/>
      <c r="J20" s="45"/>
    </row>
    <row r="21" spans="1:10" s="5" customFormat="1" ht="39" hidden="1">
      <c r="A21" s="16" t="s">
        <v>42</v>
      </c>
      <c r="B21" s="11"/>
      <c r="C21" s="11"/>
      <c r="D21" s="44"/>
      <c r="E21" s="44"/>
      <c r="F21" s="44"/>
      <c r="G21" s="44" t="e">
        <f t="shared" si="0"/>
        <v>#DIV/0!</v>
      </c>
      <c r="H21" s="4"/>
      <c r="I21" s="4"/>
      <c r="J21" s="45"/>
    </row>
    <row r="22" spans="1:10" s="5" customFormat="1" ht="31.5">
      <c r="A22" s="53" t="s">
        <v>75</v>
      </c>
      <c r="B22" s="11"/>
      <c r="C22" s="11"/>
      <c r="D22" s="44">
        <f>(D23+D24+D25+D26)/4</f>
        <v>105.5783545664863</v>
      </c>
      <c r="E22" s="44">
        <v>1562</v>
      </c>
      <c r="F22" s="44">
        <v>1633.5</v>
      </c>
      <c r="G22" s="44">
        <f t="shared" si="0"/>
        <v>104.5774647887324</v>
      </c>
      <c r="H22" s="65">
        <f>D22-G22</f>
        <v>1.0008897777538976</v>
      </c>
      <c r="I22" s="4">
        <v>2</v>
      </c>
      <c r="J22" s="45"/>
    </row>
    <row r="23" spans="1:10" s="5" customFormat="1" ht="15.75">
      <c r="A23" s="16" t="s">
        <v>76</v>
      </c>
      <c r="B23" s="11">
        <v>28287</v>
      </c>
      <c r="C23" s="11">
        <v>28829</v>
      </c>
      <c r="D23" s="10">
        <f>C23/B23*100</f>
        <v>101.91607452186517</v>
      </c>
      <c r="E23" s="44"/>
      <c r="F23" s="44"/>
      <c r="G23" s="44"/>
      <c r="H23" s="4"/>
      <c r="I23" s="4"/>
      <c r="J23" s="45"/>
    </row>
    <row r="24" spans="1:10" s="5" customFormat="1" ht="25.5">
      <c r="A24" s="16" t="s">
        <v>77</v>
      </c>
      <c r="B24" s="11">
        <v>2402</v>
      </c>
      <c r="C24" s="11">
        <v>2420</v>
      </c>
      <c r="D24" s="10">
        <f>C24/B24*100</f>
        <v>100.74937552039967</v>
      </c>
      <c r="E24" s="44"/>
      <c r="F24" s="44"/>
      <c r="G24" s="44"/>
      <c r="H24" s="4"/>
      <c r="I24" s="4"/>
      <c r="J24" s="45"/>
    </row>
    <row r="25" spans="1:10" s="5" customFormat="1" ht="15.75">
      <c r="A25" s="16" t="s">
        <v>78</v>
      </c>
      <c r="B25" s="11">
        <v>638</v>
      </c>
      <c r="C25" s="11">
        <v>801</v>
      </c>
      <c r="D25" s="10">
        <f>C25/B25*100</f>
        <v>125.54858934169279</v>
      </c>
      <c r="E25" s="44"/>
      <c r="F25" s="44"/>
      <c r="G25" s="44"/>
      <c r="H25" s="4"/>
      <c r="I25" s="4"/>
      <c r="J25" s="45"/>
    </row>
    <row r="26" spans="1:10" s="5" customFormat="1" ht="25.5">
      <c r="A26" s="16" t="s">
        <v>79</v>
      </c>
      <c r="B26" s="11">
        <v>966</v>
      </c>
      <c r="C26" s="11">
        <v>909</v>
      </c>
      <c r="D26" s="10">
        <f>C26/B26*100</f>
        <v>94.09937888198758</v>
      </c>
      <c r="E26" s="44"/>
      <c r="F26" s="44"/>
      <c r="G26" s="44"/>
      <c r="H26" s="4"/>
      <c r="I26" s="4"/>
      <c r="J26" s="45"/>
    </row>
    <row r="27" spans="1:10" s="5" customFormat="1" ht="63">
      <c r="A27" s="53" t="s">
        <v>112</v>
      </c>
      <c r="B27" s="11"/>
      <c r="C27" s="11"/>
      <c r="D27" s="44">
        <f>D28</f>
        <v>225</v>
      </c>
      <c r="E27" s="44">
        <v>1055.3</v>
      </c>
      <c r="F27" s="44">
        <v>1480.7</v>
      </c>
      <c r="G27" s="44">
        <f t="shared" si="0"/>
        <v>140.31081209134842</v>
      </c>
      <c r="H27" s="65">
        <f>D27-G27</f>
        <v>84.68918790865158</v>
      </c>
      <c r="I27" s="4">
        <v>0</v>
      </c>
      <c r="J27" s="45"/>
    </row>
    <row r="28" spans="1:10" s="5" customFormat="1" ht="25.5">
      <c r="A28" s="16" t="s">
        <v>124</v>
      </c>
      <c r="B28" s="11">
        <v>0.4</v>
      </c>
      <c r="C28" s="11">
        <v>0.9</v>
      </c>
      <c r="D28" s="10">
        <f>C28/B28*100</f>
        <v>225</v>
      </c>
      <c r="E28" s="10"/>
      <c r="F28" s="10"/>
      <c r="G28" s="44"/>
      <c r="H28" s="4"/>
      <c r="I28" s="4"/>
      <c r="J28" s="45"/>
    </row>
    <row r="29" spans="1:10" s="5" customFormat="1" ht="63">
      <c r="A29" s="55" t="s">
        <v>109</v>
      </c>
      <c r="B29" s="67"/>
      <c r="C29" s="32"/>
      <c r="D29" s="67">
        <f>(D30+D32+D36)/3</f>
        <v>102.93869760293497</v>
      </c>
      <c r="E29" s="67">
        <f>E30+E32+E34</f>
        <v>2732.8</v>
      </c>
      <c r="F29" s="67">
        <f>F30+F32+F34</f>
        <v>3772.8999999999996</v>
      </c>
      <c r="G29" s="67">
        <f>F29/E29*100</f>
        <v>138.05986533957844</v>
      </c>
      <c r="H29" s="67">
        <f>D29-G29</f>
        <v>-35.12116773664347</v>
      </c>
      <c r="I29" s="67">
        <f>(I30+I32)/2</f>
        <v>4.5</v>
      </c>
      <c r="J29" s="45"/>
    </row>
    <row r="30" spans="1:10" s="5" customFormat="1" ht="31.5">
      <c r="A30" s="56" t="s">
        <v>80</v>
      </c>
      <c r="B30" s="44"/>
      <c r="C30" s="4"/>
      <c r="D30" s="44">
        <f>D31</f>
        <v>125.63025210084034</v>
      </c>
      <c r="E30" s="44">
        <v>2162</v>
      </c>
      <c r="F30" s="44">
        <v>3175.1</v>
      </c>
      <c r="G30" s="44">
        <f>F30/E30*100</f>
        <v>146.85938945420907</v>
      </c>
      <c r="H30" s="65">
        <f>D30-G30</f>
        <v>-21.229137353368728</v>
      </c>
      <c r="I30" s="4">
        <v>4</v>
      </c>
      <c r="J30" s="45"/>
    </row>
    <row r="31" spans="1:10" s="5" customFormat="1" ht="38.25">
      <c r="A31" s="17" t="s">
        <v>81</v>
      </c>
      <c r="B31" s="4">
        <v>714</v>
      </c>
      <c r="C31" s="4">
        <v>897</v>
      </c>
      <c r="D31" s="44">
        <f>C31/B31*100</f>
        <v>125.63025210084034</v>
      </c>
      <c r="E31" s="44"/>
      <c r="F31" s="44"/>
      <c r="G31" s="44"/>
      <c r="H31" s="44"/>
      <c r="I31" s="4"/>
      <c r="J31" s="45"/>
    </row>
    <row r="32" spans="1:10" s="5" customFormat="1" ht="63">
      <c r="A32" s="57" t="s">
        <v>82</v>
      </c>
      <c r="B32" s="4"/>
      <c r="C32" s="4"/>
      <c r="D32" s="44">
        <f>D33</f>
        <v>183.1858407079646</v>
      </c>
      <c r="E32" s="44">
        <v>570.8</v>
      </c>
      <c r="F32" s="44">
        <v>597.8</v>
      </c>
      <c r="G32" s="44">
        <f>F32/E32*100</f>
        <v>104.73020322354589</v>
      </c>
      <c r="H32" s="65">
        <f>D32-G32</f>
        <v>78.4556374844187</v>
      </c>
      <c r="I32" s="4">
        <v>5</v>
      </c>
      <c r="J32" s="45"/>
    </row>
    <row r="33" spans="1:10" s="5" customFormat="1" ht="31.5">
      <c r="A33" s="13" t="s">
        <v>83</v>
      </c>
      <c r="B33" s="11">
        <v>113</v>
      </c>
      <c r="C33" s="11">
        <v>207</v>
      </c>
      <c r="D33" s="10">
        <f>C33/B33*100</f>
        <v>183.1858407079646</v>
      </c>
      <c r="E33" s="10"/>
      <c r="F33" s="10"/>
      <c r="G33" s="44"/>
      <c r="H33" s="4"/>
      <c r="I33" s="4"/>
      <c r="J33" s="45"/>
    </row>
    <row r="34" spans="1:10" s="5" customFormat="1" ht="30.75" hidden="1">
      <c r="A34" s="57" t="s">
        <v>84</v>
      </c>
      <c r="B34" s="11"/>
      <c r="C34" s="11"/>
      <c r="D34" s="10">
        <f>D35</f>
        <v>0</v>
      </c>
      <c r="E34" s="10">
        <v>0</v>
      </c>
      <c r="F34" s="10"/>
      <c r="G34" s="44">
        <v>0</v>
      </c>
      <c r="H34" s="4"/>
      <c r="I34" s="4"/>
      <c r="J34" s="45"/>
    </row>
    <row r="35" spans="1:10" s="5" customFormat="1" ht="15" hidden="1">
      <c r="A35" s="13" t="s">
        <v>85</v>
      </c>
      <c r="B35" s="11"/>
      <c r="C35" s="11"/>
      <c r="D35" s="10"/>
      <c r="E35" s="10"/>
      <c r="F35" s="10"/>
      <c r="G35" s="44"/>
      <c r="H35" s="4"/>
      <c r="I35" s="4"/>
      <c r="J35" s="45"/>
    </row>
    <row r="36" spans="1:10" s="5" customFormat="1" ht="31.5">
      <c r="A36" s="56" t="s">
        <v>125</v>
      </c>
      <c r="B36" s="11"/>
      <c r="C36" s="11"/>
      <c r="D36" s="10">
        <v>0</v>
      </c>
      <c r="E36" s="10"/>
      <c r="F36" s="10">
        <v>0</v>
      </c>
      <c r="G36" s="44">
        <v>0</v>
      </c>
      <c r="H36" s="4">
        <v>0</v>
      </c>
      <c r="I36" s="4">
        <v>0</v>
      </c>
      <c r="J36" s="45"/>
    </row>
    <row r="37" spans="1:10" s="5" customFormat="1" ht="31.5">
      <c r="A37" s="13" t="s">
        <v>85</v>
      </c>
      <c r="B37" s="11">
        <v>0</v>
      </c>
      <c r="C37" s="11">
        <v>0</v>
      </c>
      <c r="D37" s="10">
        <v>0</v>
      </c>
      <c r="E37" s="10"/>
      <c r="F37" s="10">
        <v>0</v>
      </c>
      <c r="G37" s="44">
        <v>0</v>
      </c>
      <c r="H37" s="4"/>
      <c r="I37" s="4"/>
      <c r="J37" s="45"/>
    </row>
    <row r="38" spans="1:10" s="5" customFormat="1" ht="47.25">
      <c r="A38" s="58" t="s">
        <v>110</v>
      </c>
      <c r="B38" s="44"/>
      <c r="C38" s="32"/>
      <c r="D38" s="67">
        <f>(D39+D46+D48+D52)/4</f>
        <v>139.35328666180027</v>
      </c>
      <c r="E38" s="67">
        <f>E39+E46+E48+E52</f>
        <v>7110.3</v>
      </c>
      <c r="F38" s="67">
        <f>F39+F46+F48+F52</f>
        <v>7450.4</v>
      </c>
      <c r="G38" s="67">
        <f>F38/E38*100</f>
        <v>104.78320183395917</v>
      </c>
      <c r="H38" s="67">
        <f>D38-G38</f>
        <v>34.5700848278411</v>
      </c>
      <c r="I38" s="67">
        <f>(I39+I46+I48+I52)/4</f>
        <v>3</v>
      </c>
      <c r="J38" s="45"/>
    </row>
    <row r="39" spans="1:10" s="5" customFormat="1" ht="63">
      <c r="A39" s="57" t="s">
        <v>192</v>
      </c>
      <c r="B39" s="10"/>
      <c r="C39" s="11"/>
      <c r="D39" s="44">
        <f>(D40+D41+D42+D43)/4</f>
        <v>97.57381039590476</v>
      </c>
      <c r="E39" s="44">
        <v>1029.5</v>
      </c>
      <c r="F39" s="44">
        <v>1160.1</v>
      </c>
      <c r="G39" s="44">
        <f>F39/E39*100</f>
        <v>112.68576979116074</v>
      </c>
      <c r="H39" s="65">
        <f>D39-G39</f>
        <v>-15.11195939525598</v>
      </c>
      <c r="I39" s="4">
        <v>3</v>
      </c>
      <c r="J39" s="45"/>
    </row>
    <row r="40" spans="1:10" s="5" customFormat="1" ht="31.5">
      <c r="A40" s="18" t="s">
        <v>117</v>
      </c>
      <c r="B40" s="11">
        <v>3159.1</v>
      </c>
      <c r="C40" s="11">
        <v>3276.5</v>
      </c>
      <c r="D40" s="10">
        <f>C40/B40*100</f>
        <v>103.71624829856604</v>
      </c>
      <c r="E40" s="10"/>
      <c r="F40" s="10"/>
      <c r="G40" s="44"/>
      <c r="H40" s="4"/>
      <c r="I40" s="4"/>
      <c r="J40" s="45"/>
    </row>
    <row r="41" spans="1:10" s="5" customFormat="1" ht="47.25">
      <c r="A41" s="18" t="s">
        <v>86</v>
      </c>
      <c r="B41" s="11">
        <v>58.9</v>
      </c>
      <c r="C41" s="11">
        <v>68.6</v>
      </c>
      <c r="D41" s="10">
        <f>C41/B41*100</f>
        <v>116.46859083191849</v>
      </c>
      <c r="E41" s="10"/>
      <c r="F41" s="10"/>
      <c r="G41" s="44"/>
      <c r="H41" s="4"/>
      <c r="I41" s="4"/>
      <c r="J41" s="45"/>
    </row>
    <row r="42" spans="1:10" s="5" customFormat="1" ht="63">
      <c r="A42" s="18" t="s">
        <v>87</v>
      </c>
      <c r="B42" s="11">
        <v>699</v>
      </c>
      <c r="C42" s="11">
        <v>724</v>
      </c>
      <c r="D42" s="10">
        <f>C42/B42*100</f>
        <v>103.57653791130186</v>
      </c>
      <c r="E42" s="10"/>
      <c r="F42" s="10"/>
      <c r="G42" s="44"/>
      <c r="H42" s="4"/>
      <c r="I42" s="4"/>
      <c r="J42" s="45"/>
    </row>
    <row r="43" spans="1:10" s="5" customFormat="1" ht="47.25">
      <c r="A43" s="18" t="s">
        <v>88</v>
      </c>
      <c r="B43" s="11">
        <v>251</v>
      </c>
      <c r="C43" s="11">
        <v>167</v>
      </c>
      <c r="D43" s="10">
        <f>C43/B43*100</f>
        <v>66.53386454183267</v>
      </c>
      <c r="E43" s="10"/>
      <c r="F43" s="10"/>
      <c r="G43" s="44"/>
      <c r="H43" s="4"/>
      <c r="I43" s="4"/>
      <c r="J43" s="45"/>
    </row>
    <row r="44" spans="1:10" s="5" customFormat="1" ht="30.75" hidden="1">
      <c r="A44" s="18" t="s">
        <v>89</v>
      </c>
      <c r="B44" s="11"/>
      <c r="C44" s="11"/>
      <c r="D44" s="10">
        <v>0</v>
      </c>
      <c r="E44" s="10"/>
      <c r="F44" s="10"/>
      <c r="G44" s="44"/>
      <c r="H44" s="4"/>
      <c r="I44" s="4"/>
      <c r="J44" s="45"/>
    </row>
    <row r="45" spans="1:10" s="5" customFormat="1" ht="46.5" hidden="1">
      <c r="A45" s="18" t="s">
        <v>90</v>
      </c>
      <c r="B45" s="11"/>
      <c r="C45" s="11"/>
      <c r="D45" s="10" t="e">
        <f>C45/B45*100</f>
        <v>#DIV/0!</v>
      </c>
      <c r="E45" s="10"/>
      <c r="F45" s="10"/>
      <c r="G45" s="44"/>
      <c r="H45" s="4"/>
      <c r="I45" s="4"/>
      <c r="J45" s="45"/>
    </row>
    <row r="46" spans="1:10" s="5" customFormat="1" ht="63">
      <c r="A46" s="57" t="s">
        <v>126</v>
      </c>
      <c r="B46" s="4"/>
      <c r="C46" s="4"/>
      <c r="D46" s="44">
        <f>D47</f>
        <v>105.55555555555556</v>
      </c>
      <c r="E46" s="44">
        <v>30</v>
      </c>
      <c r="F46" s="44">
        <v>35</v>
      </c>
      <c r="G46" s="44">
        <f>F46/E46*100</f>
        <v>116.66666666666667</v>
      </c>
      <c r="H46" s="65">
        <f>D46-G46</f>
        <v>-11.111111111111114</v>
      </c>
      <c r="I46" s="4">
        <v>3</v>
      </c>
      <c r="J46" s="45"/>
    </row>
    <row r="47" spans="1:10" s="5" customFormat="1" ht="47.25">
      <c r="A47" s="18" t="s">
        <v>127</v>
      </c>
      <c r="B47" s="11">
        <v>36</v>
      </c>
      <c r="C47" s="11">
        <v>38</v>
      </c>
      <c r="D47" s="10">
        <f>C47/B47*100</f>
        <v>105.55555555555556</v>
      </c>
      <c r="E47" s="10"/>
      <c r="F47" s="10"/>
      <c r="G47" s="44"/>
      <c r="H47" s="65"/>
      <c r="I47" s="4"/>
      <c r="J47" s="45"/>
    </row>
    <row r="48" spans="1:10" s="5" customFormat="1" ht="38.25" customHeight="1">
      <c r="A48" s="57" t="s">
        <v>128</v>
      </c>
      <c r="B48" s="4"/>
      <c r="C48" s="4"/>
      <c r="D48" s="44">
        <f>(D50+D51)/2</f>
        <v>254.2837806957408</v>
      </c>
      <c r="E48" s="44">
        <v>250.8</v>
      </c>
      <c r="F48" s="44">
        <v>0</v>
      </c>
      <c r="G48" s="44">
        <f>F48/E48*100</f>
        <v>0</v>
      </c>
      <c r="H48" s="65">
        <f>D48-G48</f>
        <v>254.2837806957408</v>
      </c>
      <c r="I48" s="4">
        <v>3</v>
      </c>
      <c r="J48" s="45"/>
    </row>
    <row r="49" spans="1:10" s="5" customFormat="1" ht="30.75" hidden="1">
      <c r="A49" s="18" t="s">
        <v>91</v>
      </c>
      <c r="B49" s="4"/>
      <c r="C49" s="4"/>
      <c r="D49" s="44" t="e">
        <f>C49/B49*100</f>
        <v>#DIV/0!</v>
      </c>
      <c r="E49" s="44"/>
      <c r="F49" s="44"/>
      <c r="G49" s="44"/>
      <c r="H49" s="4"/>
      <c r="I49" s="4"/>
      <c r="J49" s="45"/>
    </row>
    <row r="50" spans="1:10" s="5" customFormat="1" ht="31.5">
      <c r="A50" s="18" t="s">
        <v>176</v>
      </c>
      <c r="B50" s="4">
        <v>132.3</v>
      </c>
      <c r="C50" s="4">
        <v>308.9</v>
      </c>
      <c r="D50" s="44">
        <f>C50/B50*100</f>
        <v>233.4845049130763</v>
      </c>
      <c r="E50" s="44"/>
      <c r="F50" s="44"/>
      <c r="G50" s="44"/>
      <c r="H50" s="4"/>
      <c r="I50" s="4"/>
      <c r="J50" s="45"/>
    </row>
    <row r="51" spans="1:10" s="5" customFormat="1" ht="31.5">
      <c r="A51" s="18" t="s">
        <v>129</v>
      </c>
      <c r="B51" s="4">
        <v>30.1</v>
      </c>
      <c r="C51" s="4">
        <v>82.8</v>
      </c>
      <c r="D51" s="44">
        <f>C51/B51*100</f>
        <v>275.0830564784053</v>
      </c>
      <c r="E51" s="44"/>
      <c r="F51" s="44"/>
      <c r="G51" s="44"/>
      <c r="H51" s="4"/>
      <c r="I51" s="4"/>
      <c r="J51" s="45"/>
    </row>
    <row r="52" spans="1:10" s="5" customFormat="1" ht="82.5" customHeight="1">
      <c r="A52" s="57" t="s">
        <v>130</v>
      </c>
      <c r="B52" s="11"/>
      <c r="C52" s="11"/>
      <c r="D52" s="44">
        <v>100</v>
      </c>
      <c r="E52" s="44">
        <v>5800</v>
      </c>
      <c r="F52" s="44">
        <v>6255.3</v>
      </c>
      <c r="G52" s="44">
        <f>F52/E52*100</f>
        <v>107.85</v>
      </c>
      <c r="H52" s="65">
        <f>D52-G52</f>
        <v>-7.849999999999994</v>
      </c>
      <c r="I52" s="4">
        <v>3</v>
      </c>
      <c r="J52" s="45"/>
    </row>
    <row r="53" spans="1:10" s="5" customFormat="1" ht="31.5">
      <c r="A53" s="18" t="s">
        <v>131</v>
      </c>
      <c r="B53" s="11">
        <v>14</v>
      </c>
      <c r="C53" s="11">
        <v>13</v>
      </c>
      <c r="D53" s="10">
        <f>C53/B53*100</f>
        <v>92.85714285714286</v>
      </c>
      <c r="E53" s="10"/>
      <c r="F53" s="10"/>
      <c r="G53" s="44"/>
      <c r="H53" s="4"/>
      <c r="I53" s="4"/>
      <c r="J53" s="45"/>
    </row>
    <row r="54" spans="1:10" s="5" customFormat="1" ht="31.5">
      <c r="A54" s="18" t="s">
        <v>91</v>
      </c>
      <c r="B54" s="10">
        <v>100</v>
      </c>
      <c r="C54" s="11">
        <v>100</v>
      </c>
      <c r="D54" s="10">
        <f>C54/B54*100</f>
        <v>100</v>
      </c>
      <c r="E54" s="10"/>
      <c r="F54" s="10"/>
      <c r="G54" s="44"/>
      <c r="H54" s="4"/>
      <c r="I54" s="4"/>
      <c r="J54" s="45"/>
    </row>
    <row r="55" spans="1:10" s="5" customFormat="1" ht="24.75" customHeight="1">
      <c r="A55" s="18" t="s">
        <v>132</v>
      </c>
      <c r="B55" s="10">
        <v>0</v>
      </c>
      <c r="C55" s="11">
        <v>0</v>
      </c>
      <c r="D55" s="10">
        <v>0</v>
      </c>
      <c r="E55" s="10"/>
      <c r="F55" s="10"/>
      <c r="G55" s="44"/>
      <c r="H55" s="4"/>
      <c r="I55" s="4"/>
      <c r="J55" s="45"/>
    </row>
    <row r="56" spans="1:10" s="5" customFormat="1" ht="70.5" customHeight="1">
      <c r="A56" s="58" t="s">
        <v>137</v>
      </c>
      <c r="B56" s="66"/>
      <c r="C56" s="25"/>
      <c r="D56" s="67">
        <f>D57</f>
        <v>48.5895857447232</v>
      </c>
      <c r="E56" s="90">
        <v>0</v>
      </c>
      <c r="F56" s="90">
        <v>0</v>
      </c>
      <c r="G56" s="90">
        <v>0</v>
      </c>
      <c r="H56" s="90">
        <f>D56-G56</f>
        <v>48.5895857447232</v>
      </c>
      <c r="I56" s="32">
        <v>5</v>
      </c>
      <c r="J56" s="45"/>
    </row>
    <row r="57" spans="1:10" s="5" customFormat="1" ht="48" customHeight="1">
      <c r="A57" s="57" t="s">
        <v>133</v>
      </c>
      <c r="B57" s="44"/>
      <c r="C57" s="4"/>
      <c r="D57" s="44">
        <f>(D58+D59)/2</f>
        <v>48.5895857447232</v>
      </c>
      <c r="E57" s="91"/>
      <c r="F57" s="91"/>
      <c r="G57" s="91"/>
      <c r="H57" s="92"/>
      <c r="I57" s="4"/>
      <c r="J57" s="45"/>
    </row>
    <row r="58" spans="1:10" s="5" customFormat="1" ht="24.75" customHeight="1">
      <c r="A58" s="18" t="s">
        <v>134</v>
      </c>
      <c r="B58" s="4">
        <v>3569.5</v>
      </c>
      <c r="C58" s="4">
        <v>2341.6</v>
      </c>
      <c r="D58" s="44">
        <f>C58/B58*100</f>
        <v>65.60022412102535</v>
      </c>
      <c r="E58" s="91"/>
      <c r="F58" s="91"/>
      <c r="G58" s="91"/>
      <c r="H58" s="92"/>
      <c r="I58" s="4"/>
      <c r="J58" s="45"/>
    </row>
    <row r="59" spans="1:10" s="5" customFormat="1" ht="31.5" customHeight="1">
      <c r="A59" s="18" t="s">
        <v>135</v>
      </c>
      <c r="B59" s="4">
        <v>19</v>
      </c>
      <c r="C59" s="4">
        <v>6</v>
      </c>
      <c r="D59" s="44">
        <f>C59/B59*100</f>
        <v>31.57894736842105</v>
      </c>
      <c r="E59" s="91"/>
      <c r="F59" s="91"/>
      <c r="G59" s="91"/>
      <c r="H59" s="92"/>
      <c r="I59" s="4"/>
      <c r="J59" s="45"/>
    </row>
    <row r="60" spans="1:10" s="5" customFormat="1" ht="63">
      <c r="A60" s="58" t="s">
        <v>138</v>
      </c>
      <c r="B60" s="11"/>
      <c r="C60" s="11"/>
      <c r="D60" s="67">
        <f>D61</f>
        <v>61.94653299916458</v>
      </c>
      <c r="E60" s="67">
        <v>1204.9</v>
      </c>
      <c r="F60" s="67">
        <f>F61</f>
        <v>1256.4</v>
      </c>
      <c r="G60" s="67">
        <f>F60/E60*100</f>
        <v>104.27421362768695</v>
      </c>
      <c r="H60" s="67">
        <f>D60-G60</f>
        <v>-42.327680628522366</v>
      </c>
      <c r="I60" s="32">
        <v>4</v>
      </c>
      <c r="J60" s="45"/>
    </row>
    <row r="61" spans="1:10" s="5" customFormat="1" ht="63">
      <c r="A61" s="57" t="s">
        <v>136</v>
      </c>
      <c r="B61" s="11"/>
      <c r="C61" s="11"/>
      <c r="D61" s="44">
        <f>(D62+D63+D64)/3</f>
        <v>61.94653299916458</v>
      </c>
      <c r="E61" s="44">
        <v>1204.9</v>
      </c>
      <c r="F61" s="44">
        <v>1256.4</v>
      </c>
      <c r="G61" s="44">
        <f>F61/E61*100</f>
        <v>104.27421362768695</v>
      </c>
      <c r="H61" s="65">
        <f>D61-G61</f>
        <v>-42.327680628522366</v>
      </c>
      <c r="I61" s="4">
        <v>4</v>
      </c>
      <c r="J61" s="45"/>
    </row>
    <row r="62" spans="1:10" s="5" customFormat="1" ht="31.5">
      <c r="A62" s="18" t="s">
        <v>92</v>
      </c>
      <c r="B62" s="11">
        <v>38</v>
      </c>
      <c r="C62" s="11">
        <v>29</v>
      </c>
      <c r="D62" s="10">
        <f>C62/B62*100</f>
        <v>76.31578947368422</v>
      </c>
      <c r="E62" s="10"/>
      <c r="F62" s="10"/>
      <c r="G62" s="44"/>
      <c r="H62" s="4"/>
      <c r="I62" s="4"/>
      <c r="J62" s="45"/>
    </row>
    <row r="63" spans="1:10" s="5" customFormat="1" ht="31.5">
      <c r="A63" s="18" t="s">
        <v>93</v>
      </c>
      <c r="B63" s="11">
        <v>21</v>
      </c>
      <c r="C63" s="11">
        <v>23</v>
      </c>
      <c r="D63" s="10">
        <f>C63/B63*100</f>
        <v>109.52380952380953</v>
      </c>
      <c r="E63" s="10"/>
      <c r="F63" s="10"/>
      <c r="G63" s="44"/>
      <c r="H63" s="4"/>
      <c r="I63" s="4"/>
      <c r="J63" s="45"/>
    </row>
    <row r="64" spans="1:10" s="5" customFormat="1" ht="15.75">
      <c r="A64" s="18" t="s">
        <v>177</v>
      </c>
      <c r="B64" s="11">
        <v>0</v>
      </c>
      <c r="C64" s="11">
        <v>6</v>
      </c>
      <c r="D64" s="10">
        <v>0</v>
      </c>
      <c r="E64" s="10"/>
      <c r="F64" s="10"/>
      <c r="G64" s="44"/>
      <c r="H64" s="4"/>
      <c r="I64" s="4"/>
      <c r="J64" s="45"/>
    </row>
    <row r="65" spans="1:10" s="5" customFormat="1" ht="46.5" customHeight="1" hidden="1">
      <c r="A65" s="18" t="s">
        <v>94</v>
      </c>
      <c r="B65" s="10">
        <v>0</v>
      </c>
      <c r="C65" s="11"/>
      <c r="D65" s="10">
        <v>0</v>
      </c>
      <c r="E65" s="10"/>
      <c r="F65" s="10"/>
      <c r="G65" s="44"/>
      <c r="H65" s="4"/>
      <c r="I65" s="4"/>
      <c r="J65" s="45"/>
    </row>
    <row r="66" spans="1:10" s="5" customFormat="1" ht="62.25" customHeight="1" hidden="1">
      <c r="A66" s="5" t="s">
        <v>42</v>
      </c>
      <c r="B66" s="10">
        <v>3</v>
      </c>
      <c r="C66" s="11"/>
      <c r="D66" s="10">
        <f>C66/B66*100</f>
        <v>0</v>
      </c>
      <c r="E66" s="10"/>
      <c r="F66" s="10"/>
      <c r="G66" s="44" t="e">
        <f aca="true" t="shared" si="2" ref="G66:G109">F66/E66*100</f>
        <v>#DIV/0!</v>
      </c>
      <c r="H66" s="4"/>
      <c r="I66" s="4"/>
      <c r="J66" s="45"/>
    </row>
    <row r="67" spans="1:10" s="5" customFormat="1" ht="75" hidden="1">
      <c r="A67" s="19" t="s">
        <v>8</v>
      </c>
      <c r="B67" s="7"/>
      <c r="C67" s="8"/>
      <c r="D67" s="8"/>
      <c r="E67" s="7">
        <f>SUM(E68,E73)</f>
        <v>61.839999999999996</v>
      </c>
      <c r="F67" s="7">
        <f>SUM(F68,F73)</f>
        <v>57.578296</v>
      </c>
      <c r="G67" s="44">
        <f t="shared" si="2"/>
        <v>93.10849935316948</v>
      </c>
      <c r="H67" s="4"/>
      <c r="I67" s="4"/>
      <c r="J67" s="45"/>
    </row>
    <row r="68" spans="1:10" s="5" customFormat="1" ht="0.75" customHeight="1" hidden="1">
      <c r="A68" s="20" t="s">
        <v>9</v>
      </c>
      <c r="B68" s="10"/>
      <c r="C68" s="11"/>
      <c r="D68" s="11"/>
      <c r="E68" s="10">
        <f>SUM(E71:E72)</f>
        <v>21.54</v>
      </c>
      <c r="F68" s="10">
        <f>SUM(F71:F72)</f>
        <v>21.433296</v>
      </c>
      <c r="G68" s="44">
        <f t="shared" si="2"/>
        <v>99.50462395543175</v>
      </c>
      <c r="H68" s="4"/>
      <c r="I68" s="4"/>
      <c r="J68" s="45"/>
    </row>
    <row r="69" spans="1:10" s="5" customFormat="1" ht="55.5" hidden="1">
      <c r="A69" s="21" t="s">
        <v>10</v>
      </c>
      <c r="B69" s="10">
        <v>33.6</v>
      </c>
      <c r="C69" s="10"/>
      <c r="D69" s="10">
        <f>C69/B69*100</f>
        <v>0</v>
      </c>
      <c r="E69" s="10"/>
      <c r="F69" s="11"/>
      <c r="G69" s="44" t="e">
        <f t="shared" si="2"/>
        <v>#DIV/0!</v>
      </c>
      <c r="H69" s="4"/>
      <c r="I69" s="4"/>
      <c r="J69" s="45"/>
    </row>
    <row r="70" spans="1:10" s="15" customFormat="1" ht="46.5" hidden="1">
      <c r="A70" s="13" t="s">
        <v>7</v>
      </c>
      <c r="B70" s="14"/>
      <c r="C70" s="11"/>
      <c r="D70" s="11"/>
      <c r="E70" s="14">
        <v>21.6</v>
      </c>
      <c r="F70" s="14">
        <f>SUM(F68)</f>
        <v>21.433296</v>
      </c>
      <c r="G70" s="44">
        <f t="shared" si="2"/>
        <v>99.2282222222222</v>
      </c>
      <c r="H70" s="68"/>
      <c r="I70" s="68"/>
      <c r="J70" s="28"/>
    </row>
    <row r="71" spans="1:10" s="5" customFormat="1" ht="44.25" customHeight="1" hidden="1">
      <c r="A71" s="22" t="s">
        <v>11</v>
      </c>
      <c r="B71" s="10"/>
      <c r="C71" s="11"/>
      <c r="D71" s="11"/>
      <c r="E71" s="10">
        <v>21.5</v>
      </c>
      <c r="F71" s="10">
        <f>13.603+7.778</f>
        <v>21.381</v>
      </c>
      <c r="G71" s="44">
        <f t="shared" si="2"/>
        <v>99.44651162790697</v>
      </c>
      <c r="H71" s="4"/>
      <c r="I71" s="4"/>
      <c r="J71" s="45"/>
    </row>
    <row r="72" spans="1:10" s="5" customFormat="1" ht="51" customHeight="1" hidden="1">
      <c r="A72" s="22" t="s">
        <v>12</v>
      </c>
      <c r="B72" s="10"/>
      <c r="C72" s="11"/>
      <c r="D72" s="11"/>
      <c r="E72" s="23">
        <v>0.04</v>
      </c>
      <c r="F72" s="23">
        <f>52.296/1000</f>
        <v>0.052296</v>
      </c>
      <c r="G72" s="44">
        <f t="shared" si="2"/>
        <v>130.74</v>
      </c>
      <c r="H72" s="4"/>
      <c r="I72" s="4"/>
      <c r="J72" s="45"/>
    </row>
    <row r="73" spans="1:10" s="5" customFormat="1" ht="46.5" hidden="1">
      <c r="A73" s="20" t="s">
        <v>13</v>
      </c>
      <c r="B73" s="10"/>
      <c r="C73" s="11"/>
      <c r="D73" s="11"/>
      <c r="E73" s="10">
        <f>SUM(E76)</f>
        <v>40.3</v>
      </c>
      <c r="F73" s="10">
        <f>SUM(F76)</f>
        <v>36.145</v>
      </c>
      <c r="G73" s="44">
        <f t="shared" si="2"/>
        <v>89.68982630272954</v>
      </c>
      <c r="H73" s="4"/>
      <c r="I73" s="4"/>
      <c r="J73" s="45"/>
    </row>
    <row r="74" spans="1:10" s="5" customFormat="1" ht="42" hidden="1">
      <c r="A74" s="21" t="s">
        <v>14</v>
      </c>
      <c r="B74" s="10">
        <v>14.4</v>
      </c>
      <c r="C74" s="11"/>
      <c r="D74" s="10">
        <f>C74/B74*100</f>
        <v>0</v>
      </c>
      <c r="E74" s="10"/>
      <c r="F74" s="11"/>
      <c r="G74" s="44" t="e">
        <f t="shared" si="2"/>
        <v>#DIV/0!</v>
      </c>
      <c r="H74" s="4"/>
      <c r="I74" s="4"/>
      <c r="J74" s="45"/>
    </row>
    <row r="75" spans="1:10" s="15" customFormat="1" ht="46.5" hidden="1">
      <c r="A75" s="13" t="s">
        <v>7</v>
      </c>
      <c r="B75" s="14"/>
      <c r="C75" s="11"/>
      <c r="D75" s="11"/>
      <c r="E75" s="14">
        <v>40.3</v>
      </c>
      <c r="F75" s="14">
        <f>SUM(F73)</f>
        <v>36.145</v>
      </c>
      <c r="G75" s="44">
        <f t="shared" si="2"/>
        <v>89.68982630272954</v>
      </c>
      <c r="H75" s="68"/>
      <c r="I75" s="68"/>
      <c r="J75" s="28"/>
    </row>
    <row r="76" spans="1:10" ht="39" hidden="1">
      <c r="A76" s="22" t="s">
        <v>15</v>
      </c>
      <c r="B76" s="10"/>
      <c r="C76" s="11"/>
      <c r="D76" s="11"/>
      <c r="E76" s="10">
        <v>40.3</v>
      </c>
      <c r="F76" s="10">
        <f>SUM('[1]прил.4'!E$44/1000)</f>
        <v>36.145</v>
      </c>
      <c r="G76" s="44">
        <f t="shared" si="2"/>
        <v>89.68982630272954</v>
      </c>
      <c r="H76" s="69"/>
      <c r="I76" s="69"/>
      <c r="J76" s="46"/>
    </row>
    <row r="77" spans="1:10" s="5" customFormat="1" ht="60" hidden="1">
      <c r="A77" s="19" t="s">
        <v>16</v>
      </c>
      <c r="B77" s="24"/>
      <c r="C77" s="25"/>
      <c r="D77" s="25"/>
      <c r="E77" s="24">
        <f>SUM(E78,E85)</f>
        <v>438.2</v>
      </c>
      <c r="F77" s="24">
        <f>SUM(F78,F85)</f>
        <v>357.6651</v>
      </c>
      <c r="G77" s="44">
        <f t="shared" si="2"/>
        <v>81.62142857142857</v>
      </c>
      <c r="H77" s="4"/>
      <c r="I77" s="4"/>
      <c r="J77" s="45"/>
    </row>
    <row r="78" spans="1:10" s="5" customFormat="1" ht="61.5" hidden="1">
      <c r="A78" s="20" t="s">
        <v>17</v>
      </c>
      <c r="B78" s="10"/>
      <c r="C78" s="11"/>
      <c r="D78" s="11"/>
      <c r="E78" s="10">
        <f>SUM(E80+E82)</f>
        <v>423.9</v>
      </c>
      <c r="F78" s="10">
        <f>SUM(F80+F82)</f>
        <v>342</v>
      </c>
      <c r="G78" s="44">
        <f t="shared" si="2"/>
        <v>80.67940552016985</v>
      </c>
      <c r="H78" s="4"/>
      <c r="I78" s="4"/>
      <c r="J78" s="45"/>
    </row>
    <row r="79" spans="1:10" s="5" customFormat="1" ht="55.5" hidden="1">
      <c r="A79" s="21" t="s">
        <v>18</v>
      </c>
      <c r="B79" s="10">
        <v>93</v>
      </c>
      <c r="C79" s="10"/>
      <c r="D79" s="10">
        <f>C79/B79*100</f>
        <v>0</v>
      </c>
      <c r="E79" s="10"/>
      <c r="F79" s="11"/>
      <c r="G79" s="44" t="e">
        <f t="shared" si="2"/>
        <v>#DIV/0!</v>
      </c>
      <c r="H79" s="4"/>
      <c r="I79" s="4"/>
      <c r="J79" s="45"/>
    </row>
    <row r="80" spans="1:10" s="15" customFormat="1" ht="0.75" customHeight="1" hidden="1">
      <c r="A80" s="13" t="s">
        <v>7</v>
      </c>
      <c r="B80" s="14"/>
      <c r="C80" s="11"/>
      <c r="D80" s="11"/>
      <c r="E80" s="14">
        <f>SUM(E81)</f>
        <v>423.9</v>
      </c>
      <c r="F80" s="14">
        <f>SUM(F81)</f>
        <v>342</v>
      </c>
      <c r="G80" s="44">
        <f t="shared" si="2"/>
        <v>80.67940552016985</v>
      </c>
      <c r="H80" s="68"/>
      <c r="I80" s="68"/>
      <c r="J80" s="28"/>
    </row>
    <row r="81" spans="1:10" s="5" customFormat="1" ht="39" hidden="1">
      <c r="A81" s="26" t="s">
        <v>19</v>
      </c>
      <c r="B81" s="27"/>
      <c r="C81" s="11"/>
      <c r="D81" s="11"/>
      <c r="E81" s="27">
        <v>423.9</v>
      </c>
      <c r="F81" s="27">
        <v>342</v>
      </c>
      <c r="G81" s="44">
        <f t="shared" si="2"/>
        <v>80.67940552016985</v>
      </c>
      <c r="H81" s="4"/>
      <c r="I81" s="4"/>
      <c r="J81" s="45"/>
    </row>
    <row r="82" spans="1:10" s="5" customFormat="1" ht="93" hidden="1">
      <c r="A82" s="18" t="s">
        <v>43</v>
      </c>
      <c r="B82" s="27"/>
      <c r="C82" s="11"/>
      <c r="D82" s="11"/>
      <c r="E82" s="27">
        <v>0</v>
      </c>
      <c r="F82" s="27">
        <v>0</v>
      </c>
      <c r="G82" s="44" t="e">
        <f t="shared" si="2"/>
        <v>#DIV/0!</v>
      </c>
      <c r="H82" s="4"/>
      <c r="I82" s="4"/>
      <c r="J82" s="45"/>
    </row>
    <row r="83" spans="1:10" s="30" customFormat="1" ht="46.5" hidden="1">
      <c r="A83" s="28" t="s">
        <v>20</v>
      </c>
      <c r="B83" s="29"/>
      <c r="C83" s="29"/>
      <c r="D83" s="29"/>
      <c r="E83" s="29"/>
      <c r="F83" s="29"/>
      <c r="G83" s="44" t="e">
        <f t="shared" si="2"/>
        <v>#DIV/0!</v>
      </c>
      <c r="H83" s="70"/>
      <c r="I83" s="70"/>
      <c r="J83" s="47"/>
    </row>
    <row r="84" spans="1:10" s="1" customFormat="1" ht="39" hidden="1">
      <c r="A84" s="26" t="s">
        <v>21</v>
      </c>
      <c r="B84" s="29"/>
      <c r="C84" s="29"/>
      <c r="D84" s="29"/>
      <c r="E84" s="29"/>
      <c r="F84" s="29"/>
      <c r="G84" s="44" t="e">
        <f t="shared" si="2"/>
        <v>#DIV/0!</v>
      </c>
      <c r="H84" s="71"/>
      <c r="I84" s="71"/>
      <c r="J84" s="48"/>
    </row>
    <row r="85" spans="1:10" s="31" customFormat="1" ht="30.75" hidden="1">
      <c r="A85" s="20" t="s">
        <v>22</v>
      </c>
      <c r="B85" s="14"/>
      <c r="C85" s="11"/>
      <c r="D85" s="11"/>
      <c r="E85" s="14">
        <f>SUM(E88)</f>
        <v>14.3</v>
      </c>
      <c r="F85" s="14">
        <f>SUM(F88)</f>
        <v>15.665099999999999</v>
      </c>
      <c r="G85" s="44">
        <f t="shared" si="2"/>
        <v>109.54615384615383</v>
      </c>
      <c r="H85" s="72"/>
      <c r="I85" s="72"/>
      <c r="J85" s="49"/>
    </row>
    <row r="86" spans="1:10" s="31" customFormat="1" ht="42" hidden="1">
      <c r="A86" s="21" t="s">
        <v>23</v>
      </c>
      <c r="B86" s="14">
        <v>67</v>
      </c>
      <c r="C86" s="11"/>
      <c r="D86" s="10">
        <f>C86/B86*100</f>
        <v>0</v>
      </c>
      <c r="E86" s="14"/>
      <c r="F86" s="11"/>
      <c r="G86" s="44" t="e">
        <f t="shared" si="2"/>
        <v>#DIV/0!</v>
      </c>
      <c r="H86" s="72"/>
      <c r="I86" s="72"/>
      <c r="J86" s="49"/>
    </row>
    <row r="87" spans="1:10" s="15" customFormat="1" ht="46.5" hidden="1">
      <c r="A87" s="13" t="s">
        <v>7</v>
      </c>
      <c r="B87" s="14"/>
      <c r="C87" s="11"/>
      <c r="D87" s="11"/>
      <c r="E87" s="14">
        <f>SUM(E85)</f>
        <v>14.3</v>
      </c>
      <c r="F87" s="14">
        <f>SUM(F85)</f>
        <v>15.665099999999999</v>
      </c>
      <c r="G87" s="44">
        <f t="shared" si="2"/>
        <v>109.54615384615383</v>
      </c>
      <c r="H87" s="68"/>
      <c r="I87" s="68"/>
      <c r="J87" s="28"/>
    </row>
    <row r="88" spans="1:10" s="31" customFormat="1" ht="39" hidden="1">
      <c r="A88" s="26" t="s">
        <v>24</v>
      </c>
      <c r="B88" s="14"/>
      <c r="C88" s="11"/>
      <c r="D88" s="11"/>
      <c r="E88" s="14">
        <v>14.3</v>
      </c>
      <c r="F88" s="10">
        <f>42217/1000*0.3+3</f>
        <v>15.665099999999999</v>
      </c>
      <c r="G88" s="44">
        <f t="shared" si="2"/>
        <v>109.54615384615383</v>
      </c>
      <c r="H88" s="72"/>
      <c r="I88" s="72"/>
      <c r="J88" s="49"/>
    </row>
    <row r="89" spans="1:10" s="1" customFormat="1" ht="0.75" customHeight="1" hidden="1">
      <c r="A89" s="19" t="s">
        <v>25</v>
      </c>
      <c r="B89" s="7"/>
      <c r="C89" s="32"/>
      <c r="D89" s="32"/>
      <c r="E89" s="7">
        <f>SUM(E90)</f>
        <v>0</v>
      </c>
      <c r="F89" s="7">
        <f>SUM(F90)</f>
        <v>4.6673</v>
      </c>
      <c r="G89" s="44" t="e">
        <f t="shared" si="2"/>
        <v>#DIV/0!</v>
      </c>
      <c r="H89" s="71"/>
      <c r="I89" s="71"/>
      <c r="J89" s="48"/>
    </row>
    <row r="90" spans="1:10" s="1" customFormat="1" ht="61.5" hidden="1">
      <c r="A90" s="20" t="s">
        <v>26</v>
      </c>
      <c r="B90" s="10"/>
      <c r="C90" s="11"/>
      <c r="D90" s="11"/>
      <c r="E90" s="10">
        <f>SUM(E91)</f>
        <v>0</v>
      </c>
      <c r="F90" s="10">
        <f>SUM(F91)</f>
        <v>4.6673</v>
      </c>
      <c r="G90" s="44" t="e">
        <f t="shared" si="2"/>
        <v>#DIV/0!</v>
      </c>
      <c r="H90" s="71"/>
      <c r="I90" s="71"/>
      <c r="J90" s="48"/>
    </row>
    <row r="91" spans="1:10" s="1" customFormat="1" ht="46.5" hidden="1">
      <c r="A91" s="33" t="s">
        <v>27</v>
      </c>
      <c r="B91" s="10"/>
      <c r="C91" s="11"/>
      <c r="D91" s="11"/>
      <c r="E91" s="10">
        <v>0</v>
      </c>
      <c r="F91" s="10">
        <f>4667.3/1000</f>
        <v>4.6673</v>
      </c>
      <c r="G91" s="44" t="e">
        <f t="shared" si="2"/>
        <v>#DIV/0!</v>
      </c>
      <c r="H91" s="73"/>
      <c r="I91" s="73"/>
      <c r="J91" s="48"/>
    </row>
    <row r="92" spans="1:10" s="1" customFormat="1" ht="60" hidden="1">
      <c r="A92" s="34" t="s">
        <v>28</v>
      </c>
      <c r="B92" s="32"/>
      <c r="C92" s="32"/>
      <c r="D92" s="32"/>
      <c r="E92" s="32"/>
      <c r="F92" s="32"/>
      <c r="G92" s="44" t="e">
        <f t="shared" si="2"/>
        <v>#DIV/0!</v>
      </c>
      <c r="H92" s="71"/>
      <c r="I92" s="71"/>
      <c r="J92" s="48"/>
    </row>
    <row r="93" spans="1:10" s="36" customFormat="1" ht="53.25" customHeight="1" hidden="1">
      <c r="A93" s="35" t="s">
        <v>29</v>
      </c>
      <c r="B93" s="14"/>
      <c r="C93" s="10"/>
      <c r="D93" s="10"/>
      <c r="E93" s="14">
        <v>61.8</v>
      </c>
      <c r="F93" s="10">
        <f>345.5/1000</f>
        <v>0.3455</v>
      </c>
      <c r="G93" s="44">
        <f t="shared" si="2"/>
        <v>0.5590614886731391</v>
      </c>
      <c r="H93" s="74"/>
      <c r="I93" s="74"/>
      <c r="J93" s="50"/>
    </row>
    <row r="94" spans="1:10" s="36" customFormat="1" ht="44.25" customHeight="1">
      <c r="A94" s="58" t="s">
        <v>139</v>
      </c>
      <c r="B94" s="14"/>
      <c r="C94" s="44"/>
      <c r="D94" s="67">
        <f>(D95+D103)/2</f>
        <v>101.9502763638885</v>
      </c>
      <c r="E94" s="67">
        <f>E95+E103</f>
        <v>16340.9</v>
      </c>
      <c r="F94" s="67">
        <f>F95+F103</f>
        <v>11682.199999999999</v>
      </c>
      <c r="G94" s="67">
        <f>F94/E94*100</f>
        <v>71.49055437582996</v>
      </c>
      <c r="H94" s="67">
        <f>D94-G94</f>
        <v>30.459721988058547</v>
      </c>
      <c r="I94" s="32">
        <v>2</v>
      </c>
      <c r="J94" s="50"/>
    </row>
    <row r="95" spans="1:10" s="36" customFormat="1" ht="39.75" customHeight="1">
      <c r="A95" s="57" t="s">
        <v>140</v>
      </c>
      <c r="B95" s="14"/>
      <c r="C95" s="10"/>
      <c r="D95" s="44">
        <f>(D96+D98+D99+D101+D102)/5</f>
        <v>135.46620113034152</v>
      </c>
      <c r="E95" s="44">
        <v>4222</v>
      </c>
      <c r="F95" s="44">
        <v>160.8</v>
      </c>
      <c r="G95" s="44">
        <f>F95/E95*100</f>
        <v>3.808621506395074</v>
      </c>
      <c r="H95" s="65">
        <f>D95-G95</f>
        <v>131.65757962394645</v>
      </c>
      <c r="I95" s="4">
        <v>0</v>
      </c>
      <c r="J95" s="50"/>
    </row>
    <row r="96" spans="1:10" s="36" customFormat="1" ht="30.75" customHeight="1">
      <c r="A96" s="88" t="s">
        <v>188</v>
      </c>
      <c r="B96" s="10">
        <v>22</v>
      </c>
      <c r="C96" s="10">
        <v>10</v>
      </c>
      <c r="D96" s="10">
        <f aca="true" t="shared" si="3" ref="D96:D102">C96/B96*100</f>
        <v>45.45454545454545</v>
      </c>
      <c r="E96" s="10"/>
      <c r="F96" s="10"/>
      <c r="G96" s="44"/>
      <c r="H96" s="74"/>
      <c r="I96" s="74"/>
      <c r="J96" s="50"/>
    </row>
    <row r="97" spans="1:10" s="36" customFormat="1" ht="21.75" customHeight="1" hidden="1">
      <c r="A97" s="88" t="s">
        <v>141</v>
      </c>
      <c r="B97" s="10"/>
      <c r="C97" s="10"/>
      <c r="D97" s="10">
        <v>0</v>
      </c>
      <c r="E97" s="10"/>
      <c r="F97" s="10"/>
      <c r="G97" s="44"/>
      <c r="H97" s="74"/>
      <c r="I97" s="74"/>
      <c r="J97" s="50"/>
    </row>
    <row r="98" spans="1:10" s="36" customFormat="1" ht="17.25" customHeight="1">
      <c r="A98" s="88" t="s">
        <v>187</v>
      </c>
      <c r="B98" s="10">
        <v>69</v>
      </c>
      <c r="C98" s="10">
        <v>67</v>
      </c>
      <c r="D98" s="10">
        <f t="shared" si="3"/>
        <v>97.10144927536231</v>
      </c>
      <c r="E98" s="10"/>
      <c r="F98" s="10"/>
      <c r="G98" s="44"/>
      <c r="H98" s="74"/>
      <c r="I98" s="74"/>
      <c r="J98" s="50"/>
    </row>
    <row r="99" spans="1:10" s="36" customFormat="1" ht="30" customHeight="1">
      <c r="A99" s="88" t="s">
        <v>190</v>
      </c>
      <c r="B99" s="10">
        <v>21</v>
      </c>
      <c r="C99" s="10">
        <v>10</v>
      </c>
      <c r="D99" s="10">
        <f t="shared" si="3"/>
        <v>47.61904761904761</v>
      </c>
      <c r="E99" s="10"/>
      <c r="F99" s="10"/>
      <c r="G99" s="44"/>
      <c r="H99" s="74"/>
      <c r="I99" s="74"/>
      <c r="J99" s="50"/>
    </row>
    <row r="100" spans="1:10" s="36" customFormat="1" ht="22.5" customHeight="1" hidden="1">
      <c r="A100" s="88" t="s">
        <v>191</v>
      </c>
      <c r="B100" s="10"/>
      <c r="C100" s="10"/>
      <c r="D100" s="10" t="e">
        <f t="shared" si="3"/>
        <v>#DIV/0!</v>
      </c>
      <c r="E100" s="10"/>
      <c r="F100" s="10"/>
      <c r="G100" s="44"/>
      <c r="H100" s="74"/>
      <c r="I100" s="74"/>
      <c r="J100" s="50"/>
    </row>
    <row r="101" spans="1:10" s="36" customFormat="1" ht="38.25" customHeight="1">
      <c r="A101" s="88" t="s">
        <v>189</v>
      </c>
      <c r="B101" s="10">
        <v>109</v>
      </c>
      <c r="C101" s="10">
        <v>95</v>
      </c>
      <c r="D101" s="10">
        <f t="shared" si="3"/>
        <v>87.1559633027523</v>
      </c>
      <c r="E101" s="10"/>
      <c r="F101" s="10"/>
      <c r="G101" s="44"/>
      <c r="H101" s="74"/>
      <c r="I101" s="74"/>
      <c r="J101" s="50"/>
    </row>
    <row r="102" spans="1:10" s="36" customFormat="1" ht="66" customHeight="1">
      <c r="A102" s="88" t="s">
        <v>142</v>
      </c>
      <c r="B102" s="10">
        <v>25</v>
      </c>
      <c r="C102" s="10">
        <v>100</v>
      </c>
      <c r="D102" s="10">
        <f t="shared" si="3"/>
        <v>400</v>
      </c>
      <c r="E102" s="10"/>
      <c r="F102" s="10"/>
      <c r="G102" s="44"/>
      <c r="H102" s="74"/>
      <c r="I102" s="74"/>
      <c r="J102" s="50"/>
    </row>
    <row r="103" spans="1:10" s="36" customFormat="1" ht="50.25" customHeight="1">
      <c r="A103" s="57" t="s">
        <v>143</v>
      </c>
      <c r="B103" s="44"/>
      <c r="C103" s="44"/>
      <c r="D103" s="44">
        <f>(D104+D105+D106+D107+D108)/5</f>
        <v>68.4343515974355</v>
      </c>
      <c r="E103" s="44">
        <v>12118.9</v>
      </c>
      <c r="F103" s="44">
        <v>11521.4</v>
      </c>
      <c r="G103" s="44">
        <f>F103/E103*100</f>
        <v>95.06968454232646</v>
      </c>
      <c r="H103" s="65">
        <f>D103-G103</f>
        <v>-26.635332944890962</v>
      </c>
      <c r="I103" s="4">
        <v>4</v>
      </c>
      <c r="J103" s="50"/>
    </row>
    <row r="104" spans="1:10" s="36" customFormat="1" ht="47.25" customHeight="1">
      <c r="A104" s="88" t="s">
        <v>144</v>
      </c>
      <c r="B104" s="75">
        <v>2.3</v>
      </c>
      <c r="C104" s="75">
        <v>2.1</v>
      </c>
      <c r="D104" s="44">
        <f>C104/B104*100</f>
        <v>91.30434782608697</v>
      </c>
      <c r="E104" s="65"/>
      <c r="F104" s="44"/>
      <c r="G104" s="44"/>
      <c r="H104" s="74"/>
      <c r="I104" s="74"/>
      <c r="J104" s="50"/>
    </row>
    <row r="105" spans="1:10" s="36" customFormat="1" ht="62.25" customHeight="1">
      <c r="A105" s="88" t="s">
        <v>145</v>
      </c>
      <c r="B105" s="75">
        <v>53.8</v>
      </c>
      <c r="C105" s="75">
        <v>45.3</v>
      </c>
      <c r="D105" s="44">
        <f>C105/B105*100</f>
        <v>84.20074349442379</v>
      </c>
      <c r="E105" s="65"/>
      <c r="F105" s="44"/>
      <c r="G105" s="44"/>
      <c r="H105" s="74"/>
      <c r="I105" s="74"/>
      <c r="J105" s="50"/>
    </row>
    <row r="106" spans="1:10" s="36" customFormat="1" ht="48" customHeight="1">
      <c r="A106" s="88" t="s">
        <v>146</v>
      </c>
      <c r="B106" s="44">
        <v>30</v>
      </c>
      <c r="C106" s="44">
        <v>0</v>
      </c>
      <c r="D106" s="44">
        <f>C106/B106*100</f>
        <v>0</v>
      </c>
      <c r="E106" s="65"/>
      <c r="F106" s="44"/>
      <c r="G106" s="44"/>
      <c r="H106" s="74"/>
      <c r="I106" s="74"/>
      <c r="J106" s="50"/>
    </row>
    <row r="107" spans="1:10" s="36" customFormat="1" ht="45.75" customHeight="1">
      <c r="A107" s="88" t="s">
        <v>102</v>
      </c>
      <c r="B107" s="44">
        <v>2</v>
      </c>
      <c r="C107" s="44">
        <v>2</v>
      </c>
      <c r="D107" s="44">
        <f>C107/B107*100</f>
        <v>100</v>
      </c>
      <c r="E107" s="65"/>
      <c r="F107" s="44"/>
      <c r="G107" s="44"/>
      <c r="H107" s="74"/>
      <c r="I107" s="74"/>
      <c r="J107" s="50"/>
    </row>
    <row r="108" spans="1:10" s="36" customFormat="1" ht="64.5" customHeight="1">
      <c r="A108" s="88" t="s">
        <v>193</v>
      </c>
      <c r="B108" s="44">
        <v>3</v>
      </c>
      <c r="C108" s="44">
        <v>2</v>
      </c>
      <c r="D108" s="44">
        <f>C108/B108*100</f>
        <v>66.66666666666666</v>
      </c>
      <c r="E108" s="65"/>
      <c r="F108" s="44"/>
      <c r="G108" s="44"/>
      <c r="H108" s="74"/>
      <c r="I108" s="74"/>
      <c r="J108" s="50"/>
    </row>
    <row r="109" spans="1:10" s="52" customFormat="1" ht="30" customHeight="1">
      <c r="A109" s="51" t="s">
        <v>30</v>
      </c>
      <c r="B109" s="7"/>
      <c r="C109" s="7"/>
      <c r="D109" s="7">
        <f>(D10+D29+D38+D60+D56+D94)/6</f>
        <v>94.8297298954186</v>
      </c>
      <c r="E109" s="7">
        <f>E10+E29+E38+E60+E94</f>
        <v>58612.700000000004</v>
      </c>
      <c r="F109" s="7">
        <f>F10+F29+F38+F60+F94</f>
        <v>57762.3</v>
      </c>
      <c r="G109" s="7">
        <f t="shared" si="2"/>
        <v>98.54911990063586</v>
      </c>
      <c r="H109" s="67">
        <f>D109-G109</f>
        <v>-3.7193900052172637</v>
      </c>
      <c r="I109" s="7">
        <f>(I10+I29+I38+I60+I56+I94)/6</f>
        <v>3.5</v>
      </c>
      <c r="J109" s="64">
        <v>4</v>
      </c>
    </row>
    <row r="110" spans="1:9" ht="21" customHeight="1" hidden="1">
      <c r="A110" s="37" t="s">
        <v>31</v>
      </c>
      <c r="B110" s="60"/>
      <c r="C110" s="61"/>
      <c r="D110" s="61"/>
      <c r="E110" s="60"/>
      <c r="F110" s="60"/>
      <c r="G110" s="62"/>
      <c r="H110" s="63"/>
      <c r="I110" s="63"/>
    </row>
    <row r="111" spans="1:9" ht="22.5" customHeight="1" hidden="1">
      <c r="A111" s="38" t="s">
        <v>32</v>
      </c>
      <c r="B111" s="10"/>
      <c r="C111" s="10"/>
      <c r="D111" s="10"/>
      <c r="E111" s="10">
        <f>SUM(E109)</f>
        <v>58612.700000000004</v>
      </c>
      <c r="F111" s="10">
        <f>SUM(F109)</f>
        <v>57762.3</v>
      </c>
      <c r="G111" s="44">
        <f>F111/E111*100</f>
        <v>98.54911990063586</v>
      </c>
      <c r="H111" s="46"/>
      <c r="I111" s="46"/>
    </row>
    <row r="112" spans="1:9" ht="22.5" customHeight="1" hidden="1">
      <c r="A112" s="38" t="s">
        <v>33</v>
      </c>
      <c r="B112" s="10"/>
      <c r="C112" s="10"/>
      <c r="D112" s="10"/>
      <c r="E112" s="10">
        <f>SUM(E113:E115)</f>
        <v>1132.6999999999998</v>
      </c>
      <c r="F112" s="10">
        <f>SUM(F113:F115)</f>
        <v>1018.056196</v>
      </c>
      <c r="G112" s="44">
        <f>F112/E112*100</f>
        <v>89.87871422265385</v>
      </c>
      <c r="H112" s="46"/>
      <c r="I112" s="46"/>
    </row>
    <row r="113" spans="1:9" ht="15" hidden="1">
      <c r="A113" s="39" t="s">
        <v>34</v>
      </c>
      <c r="B113" s="40"/>
      <c r="C113" s="40"/>
      <c r="D113" s="40"/>
      <c r="E113" s="40">
        <f>SUM(E93+E91+E83)</f>
        <v>61.8</v>
      </c>
      <c r="F113" s="40">
        <f>SUM(F93+F91+F83)</f>
        <v>5.0128</v>
      </c>
      <c r="G113" s="44">
        <f>F113/E113*100</f>
        <v>8.111326860841425</v>
      </c>
      <c r="H113" s="46"/>
      <c r="I113" s="46"/>
    </row>
    <row r="114" spans="1:9" ht="15" hidden="1">
      <c r="A114" s="39" t="s">
        <v>35</v>
      </c>
      <c r="B114" s="40"/>
      <c r="C114" s="40"/>
      <c r="D114" s="40"/>
      <c r="E114" s="40">
        <f>SUM(E13+E70+E75+E80+E87)</f>
        <v>500.09999999999997</v>
      </c>
      <c r="F114" s="40">
        <f>SUM(F13+F70+F75+F80+F87)</f>
        <v>415.243396</v>
      </c>
      <c r="G114" s="44">
        <f>F114/E114*100</f>
        <v>83.03207278544292</v>
      </c>
      <c r="H114" s="46"/>
      <c r="I114" s="46"/>
    </row>
    <row r="115" spans="1:9" ht="15" hidden="1">
      <c r="A115" s="39" t="s">
        <v>36</v>
      </c>
      <c r="B115" s="40"/>
      <c r="C115" s="40"/>
      <c r="D115" s="40"/>
      <c r="E115" s="40">
        <f>SUM(E32+E82)</f>
        <v>570.8</v>
      </c>
      <c r="F115" s="40">
        <f>SUM(F32+F82)</f>
        <v>597.8</v>
      </c>
      <c r="G115" s="44">
        <v>0</v>
      </c>
      <c r="H115" s="46"/>
      <c r="I115" s="46"/>
    </row>
    <row r="116" spans="1:9" ht="15" hidden="1">
      <c r="A116" s="41" t="s">
        <v>37</v>
      </c>
      <c r="B116" s="40"/>
      <c r="C116" s="40"/>
      <c r="D116" s="40"/>
      <c r="E116" s="40">
        <f>SUM(E66)</f>
        <v>0</v>
      </c>
      <c r="F116" s="40">
        <f>SUM(F66)</f>
        <v>0</v>
      </c>
      <c r="G116" s="44" t="e">
        <f>F116/E116*100</f>
        <v>#DIV/0!</v>
      </c>
      <c r="H116" s="46"/>
      <c r="I116" s="46"/>
    </row>
    <row r="117" spans="1:7" ht="15.75">
      <c r="A117" s="42"/>
      <c r="B117" s="43"/>
      <c r="C117" s="43"/>
      <c r="D117" s="43"/>
      <c r="E117" s="43"/>
      <c r="F117" s="43"/>
      <c r="G117" s="43"/>
    </row>
    <row r="165" ht="15.75"/>
    <row r="166" ht="15.75"/>
    <row r="167" ht="15.75"/>
    <row r="168" ht="15.75"/>
    <row r="169" ht="15.75"/>
    <row r="170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71"/>
  <sheetViews>
    <sheetView view="pageBreakPreview" zoomScale="60" zoomScaleNormal="75" workbookViewId="0" topLeftCell="A22">
      <selection activeCell="I63" sqref="I63"/>
    </sheetView>
  </sheetViews>
  <sheetFormatPr defaultColWidth="9.00390625" defaultRowHeight="12.75"/>
  <cols>
    <col min="1" max="1" width="51.50390625" style="2" customWidth="1"/>
    <col min="2" max="2" width="10.375" style="3" customWidth="1"/>
    <col min="3" max="3" width="11.50390625" style="3" customWidth="1"/>
    <col min="4" max="4" width="12.125" style="3" customWidth="1"/>
    <col min="5" max="5" width="9.875" style="3" customWidth="1"/>
    <col min="6" max="6" width="12.875" style="3" customWidth="1"/>
    <col min="7" max="7" width="10.125" style="3" bestFit="1" customWidth="1"/>
    <col min="8" max="8" width="12.875" style="2" customWidth="1"/>
    <col min="9" max="9" width="10.00390625" style="2" customWidth="1"/>
    <col min="10" max="10" width="8.875" style="2" hidden="1" customWidth="1"/>
    <col min="11" max="16384" width="8.875" style="2" customWidth="1"/>
  </cols>
  <sheetData>
    <row r="1" spans="7:9" ht="15.75">
      <c r="G1" s="105" t="s">
        <v>114</v>
      </c>
      <c r="H1" s="105"/>
      <c r="I1" s="105"/>
    </row>
    <row r="2" spans="1:9" ht="18.75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ht="15.75">
      <c r="A3" s="97" t="s">
        <v>186</v>
      </c>
      <c r="B3" s="97"/>
      <c r="C3" s="97"/>
      <c r="D3" s="97"/>
      <c r="E3" s="97"/>
      <c r="F3" s="97"/>
      <c r="G3" s="97"/>
      <c r="H3" s="97"/>
      <c r="I3" s="97"/>
    </row>
    <row r="4" spans="1:9" ht="15.75">
      <c r="A4" s="97"/>
      <c r="B4" s="97"/>
      <c r="C4" s="97"/>
      <c r="D4" s="97"/>
      <c r="E4" s="97"/>
      <c r="F4" s="97"/>
      <c r="G4" s="97"/>
      <c r="H4" s="97"/>
      <c r="I4" s="97"/>
    </row>
    <row r="5" spans="1:9" ht="15.75">
      <c r="A5" s="97"/>
      <c r="B5" s="97"/>
      <c r="C5" s="97"/>
      <c r="D5" s="97"/>
      <c r="E5" s="97"/>
      <c r="F5" s="97"/>
      <c r="G5" s="97"/>
      <c r="H5" s="97"/>
      <c r="I5" s="97"/>
    </row>
    <row r="6" spans="1:7" ht="15.75">
      <c r="A6" s="104"/>
      <c r="B6" s="104"/>
      <c r="C6" s="104"/>
      <c r="D6" s="104"/>
      <c r="E6" s="104"/>
      <c r="F6" s="104"/>
      <c r="G6" s="104"/>
    </row>
    <row r="7" ht="15.75">
      <c r="G7" s="2" t="s">
        <v>44</v>
      </c>
    </row>
    <row r="8" spans="1:10" s="5" customFormat="1" ht="48.75" customHeight="1">
      <c r="A8" s="102" t="s">
        <v>4</v>
      </c>
      <c r="B8" s="106" t="s">
        <v>5</v>
      </c>
      <c r="C8" s="106"/>
      <c r="D8" s="106"/>
      <c r="E8" s="106" t="s">
        <v>6</v>
      </c>
      <c r="F8" s="106"/>
      <c r="G8" s="106"/>
      <c r="H8" s="102" t="s">
        <v>115</v>
      </c>
      <c r="I8" s="102" t="s">
        <v>0</v>
      </c>
      <c r="J8" s="45" t="s">
        <v>1</v>
      </c>
    </row>
    <row r="9" spans="1:10" s="5" customFormat="1" ht="36" customHeight="1">
      <c r="A9" s="102"/>
      <c r="B9" s="4" t="s">
        <v>179</v>
      </c>
      <c r="C9" s="4" t="s">
        <v>184</v>
      </c>
      <c r="D9" s="4" t="s">
        <v>38</v>
      </c>
      <c r="E9" s="4" t="s">
        <v>179</v>
      </c>
      <c r="F9" s="4" t="s">
        <v>184</v>
      </c>
      <c r="G9" s="4" t="s">
        <v>38</v>
      </c>
      <c r="H9" s="102"/>
      <c r="I9" s="102"/>
      <c r="J9" s="45"/>
    </row>
    <row r="10" spans="1:10" s="5" customFormat="1" ht="63">
      <c r="A10" s="6" t="s">
        <v>45</v>
      </c>
      <c r="B10" s="7"/>
      <c r="C10" s="8"/>
      <c r="D10" s="7">
        <f>(D11+D18)/2</f>
        <v>111.88926870877148</v>
      </c>
      <c r="E10" s="7">
        <f>E11+E18</f>
        <v>14316.1</v>
      </c>
      <c r="F10" s="7">
        <f>F11+F18</f>
        <v>17905.5</v>
      </c>
      <c r="G10" s="67">
        <f aca="true" t="shared" si="0" ref="G10:G25">F10/E10*100</f>
        <v>125.0724708544925</v>
      </c>
      <c r="H10" s="44">
        <f>D10-G10</f>
        <v>-13.183202145721012</v>
      </c>
      <c r="I10" s="7">
        <v>3.5</v>
      </c>
      <c r="J10" s="45"/>
    </row>
    <row r="11" spans="1:10" s="5" customFormat="1" ht="66" customHeight="1">
      <c r="A11" s="9" t="s">
        <v>46</v>
      </c>
      <c r="B11" s="44"/>
      <c r="C11" s="4"/>
      <c r="D11" s="44">
        <f>(D12+D13+D14)/3</f>
        <v>123.73176353710285</v>
      </c>
      <c r="E11" s="44">
        <v>1815.1</v>
      </c>
      <c r="F11" s="44">
        <v>2513.4</v>
      </c>
      <c r="G11" s="44">
        <f t="shared" si="0"/>
        <v>138.47170954768333</v>
      </c>
      <c r="H11" s="44">
        <f>D11-G11</f>
        <v>-14.739946010580482</v>
      </c>
      <c r="I11" s="4">
        <v>3</v>
      </c>
      <c r="J11" s="45"/>
    </row>
    <row r="12" spans="1:10" s="5" customFormat="1" ht="45">
      <c r="A12" s="12" t="s">
        <v>119</v>
      </c>
      <c r="B12" s="44">
        <v>400</v>
      </c>
      <c r="C12" s="44">
        <v>607</v>
      </c>
      <c r="D12" s="44">
        <f aca="true" t="shared" si="1" ref="D12:D17">C12/B12*100</f>
        <v>151.75</v>
      </c>
      <c r="E12" s="4"/>
      <c r="F12" s="4"/>
      <c r="G12" s="44"/>
      <c r="H12" s="44"/>
      <c r="I12" s="4"/>
      <c r="J12" s="45"/>
    </row>
    <row r="13" spans="1:10" s="15" customFormat="1" ht="31.5">
      <c r="A13" s="13" t="s">
        <v>47</v>
      </c>
      <c r="B13" s="4">
        <v>4665</v>
      </c>
      <c r="C13" s="4">
        <v>5463</v>
      </c>
      <c r="D13" s="44">
        <f t="shared" si="1"/>
        <v>117.10610932475885</v>
      </c>
      <c r="E13" s="65"/>
      <c r="F13" s="65"/>
      <c r="G13" s="44"/>
      <c r="H13" s="44"/>
      <c r="I13" s="68"/>
      <c r="J13" s="28"/>
    </row>
    <row r="14" spans="1:10" s="5" customFormat="1" ht="36" customHeight="1">
      <c r="A14" s="54" t="s">
        <v>48</v>
      </c>
      <c r="B14" s="4">
        <v>342</v>
      </c>
      <c r="C14" s="4">
        <v>350</v>
      </c>
      <c r="D14" s="44">
        <f t="shared" si="1"/>
        <v>102.3391812865497</v>
      </c>
      <c r="E14" s="44"/>
      <c r="F14" s="44"/>
      <c r="G14" s="44"/>
      <c r="H14" s="44"/>
      <c r="I14" s="4"/>
      <c r="J14" s="45"/>
    </row>
    <row r="15" spans="1:10" s="5" customFormat="1" ht="25.5" hidden="1">
      <c r="A15" s="16" t="s">
        <v>39</v>
      </c>
      <c r="B15" s="4"/>
      <c r="C15" s="4"/>
      <c r="D15" s="44" t="e">
        <f t="shared" si="1"/>
        <v>#DIV/0!</v>
      </c>
      <c r="E15" s="44"/>
      <c r="F15" s="44"/>
      <c r="G15" s="44" t="e">
        <f t="shared" si="0"/>
        <v>#DIV/0!</v>
      </c>
      <c r="H15" s="44" t="e">
        <f aca="true" t="shared" si="2" ref="H15:H63">D15-G15</f>
        <v>#DIV/0!</v>
      </c>
      <c r="I15" s="4"/>
      <c r="J15" s="45"/>
    </row>
    <row r="16" spans="1:10" s="5" customFormat="1" ht="25.5" hidden="1">
      <c r="A16" s="16" t="s">
        <v>40</v>
      </c>
      <c r="B16" s="4"/>
      <c r="C16" s="4"/>
      <c r="D16" s="44" t="e">
        <f t="shared" si="1"/>
        <v>#DIV/0!</v>
      </c>
      <c r="E16" s="44"/>
      <c r="F16" s="44"/>
      <c r="G16" s="44" t="e">
        <f t="shared" si="0"/>
        <v>#DIV/0!</v>
      </c>
      <c r="H16" s="44" t="e">
        <f t="shared" si="2"/>
        <v>#DIV/0!</v>
      </c>
      <c r="I16" s="4"/>
      <c r="J16" s="45"/>
    </row>
    <row r="17" spans="1:10" s="5" customFormat="1" ht="51.75" hidden="1">
      <c r="A17" s="16" t="s">
        <v>41</v>
      </c>
      <c r="B17" s="4"/>
      <c r="C17" s="4"/>
      <c r="D17" s="44" t="e">
        <f t="shared" si="1"/>
        <v>#DIV/0!</v>
      </c>
      <c r="E17" s="44"/>
      <c r="F17" s="44"/>
      <c r="G17" s="44" t="e">
        <f t="shared" si="0"/>
        <v>#DIV/0!</v>
      </c>
      <c r="H17" s="44" t="e">
        <f t="shared" si="2"/>
        <v>#DIV/0!</v>
      </c>
      <c r="I17" s="4"/>
      <c r="J17" s="45"/>
    </row>
    <row r="18" spans="1:10" s="5" customFormat="1" ht="47.25">
      <c r="A18" s="53" t="s">
        <v>120</v>
      </c>
      <c r="B18" s="4"/>
      <c r="C18" s="4"/>
      <c r="D18" s="44">
        <f>(D19+D20)/2</f>
        <v>100.0467738804401</v>
      </c>
      <c r="E18" s="44">
        <v>12501</v>
      </c>
      <c r="F18" s="44">
        <v>15392.1</v>
      </c>
      <c r="G18" s="44">
        <f t="shared" si="0"/>
        <v>123.12694984401249</v>
      </c>
      <c r="H18" s="44">
        <f t="shared" si="2"/>
        <v>-23.080175963572387</v>
      </c>
      <c r="I18" s="4">
        <v>4</v>
      </c>
      <c r="J18" s="45"/>
    </row>
    <row r="19" spans="1:10" s="5" customFormat="1" ht="15.75">
      <c r="A19" s="16" t="s">
        <v>49</v>
      </c>
      <c r="B19" s="4">
        <v>483757</v>
      </c>
      <c r="C19" s="4">
        <v>483816</v>
      </c>
      <c r="D19" s="44">
        <f>C19/B19*100</f>
        <v>100.01219620594637</v>
      </c>
      <c r="E19" s="44"/>
      <c r="F19" s="44"/>
      <c r="G19" s="44"/>
      <c r="H19" s="44"/>
      <c r="I19" s="4"/>
      <c r="J19" s="45"/>
    </row>
    <row r="20" spans="1:10" s="5" customFormat="1" ht="26.25" customHeight="1">
      <c r="A20" s="16" t="s">
        <v>50</v>
      </c>
      <c r="B20" s="4">
        <v>232325</v>
      </c>
      <c r="C20" s="4">
        <v>232514</v>
      </c>
      <c r="D20" s="44">
        <f>C20/B20*100</f>
        <v>100.08135155493383</v>
      </c>
      <c r="E20" s="44"/>
      <c r="F20" s="44"/>
      <c r="G20" s="44"/>
      <c r="H20" s="44"/>
      <c r="I20" s="4"/>
      <c r="J20" s="45"/>
    </row>
    <row r="21" spans="1:10" s="5" customFormat="1" ht="39" hidden="1">
      <c r="A21" s="16" t="s">
        <v>42</v>
      </c>
      <c r="B21" s="4"/>
      <c r="C21" s="4"/>
      <c r="D21" s="44"/>
      <c r="E21" s="44"/>
      <c r="F21" s="44"/>
      <c r="G21" s="44" t="e">
        <f t="shared" si="0"/>
        <v>#DIV/0!</v>
      </c>
      <c r="H21" s="44" t="e">
        <f t="shared" si="2"/>
        <v>#DIV/0!</v>
      </c>
      <c r="I21" s="4"/>
      <c r="J21" s="45"/>
    </row>
    <row r="22" spans="1:10" s="5" customFormat="1" ht="47.25">
      <c r="A22" s="55" t="s">
        <v>51</v>
      </c>
      <c r="B22" s="32"/>
      <c r="C22" s="32"/>
      <c r="D22" s="67">
        <v>200</v>
      </c>
      <c r="E22" s="67">
        <f>E23+E25</f>
        <v>10571.7</v>
      </c>
      <c r="F22" s="67">
        <f>F23+F25</f>
        <v>12160.8</v>
      </c>
      <c r="G22" s="67">
        <f t="shared" si="0"/>
        <v>115.03164107948578</v>
      </c>
      <c r="H22" s="67">
        <f t="shared" si="2"/>
        <v>84.96835892051422</v>
      </c>
      <c r="I22" s="67">
        <v>1.5</v>
      </c>
      <c r="J22" s="45"/>
    </row>
    <row r="23" spans="1:10" s="5" customFormat="1" ht="31.5">
      <c r="A23" s="56" t="s">
        <v>54</v>
      </c>
      <c r="B23" s="4"/>
      <c r="C23" s="4"/>
      <c r="D23" s="44">
        <v>200</v>
      </c>
      <c r="E23" s="44">
        <v>4824</v>
      </c>
      <c r="F23" s="44">
        <v>5522.7</v>
      </c>
      <c r="G23" s="44">
        <f t="shared" si="0"/>
        <v>114.48383084577114</v>
      </c>
      <c r="H23" s="44">
        <f t="shared" si="2"/>
        <v>85.51616915422886</v>
      </c>
      <c r="I23" s="4">
        <v>0</v>
      </c>
      <c r="J23" s="45"/>
    </row>
    <row r="24" spans="1:10" s="5" customFormat="1" ht="38.25">
      <c r="A24" s="17" t="s">
        <v>52</v>
      </c>
      <c r="B24" s="4">
        <v>0</v>
      </c>
      <c r="C24" s="4">
        <v>0</v>
      </c>
      <c r="D24" s="44">
        <v>200</v>
      </c>
      <c r="E24" s="44"/>
      <c r="F24" s="44"/>
      <c r="G24" s="44"/>
      <c r="H24" s="44"/>
      <c r="I24" s="4"/>
      <c r="J24" s="45"/>
    </row>
    <row r="25" spans="1:10" s="5" customFormat="1" ht="63">
      <c r="A25" s="57" t="s">
        <v>55</v>
      </c>
      <c r="B25" s="4"/>
      <c r="C25" s="4"/>
      <c r="D25" s="44">
        <f>D26</f>
        <v>103.31447049312854</v>
      </c>
      <c r="E25" s="44">
        <v>5747.7</v>
      </c>
      <c r="F25" s="44">
        <v>6638.1</v>
      </c>
      <c r="G25" s="44">
        <f t="shared" si="0"/>
        <v>115.49141395688711</v>
      </c>
      <c r="H25" s="44">
        <f t="shared" si="2"/>
        <v>-12.176943463758576</v>
      </c>
      <c r="I25" s="4">
        <v>3</v>
      </c>
      <c r="J25" s="45"/>
    </row>
    <row r="26" spans="1:10" s="5" customFormat="1" ht="15.75">
      <c r="A26" s="13" t="s">
        <v>113</v>
      </c>
      <c r="B26" s="4">
        <v>2474</v>
      </c>
      <c r="C26" s="4">
        <v>2556</v>
      </c>
      <c r="D26" s="44">
        <f>C26/B26*100</f>
        <v>103.31447049312854</v>
      </c>
      <c r="E26" s="44"/>
      <c r="F26" s="44"/>
      <c r="G26" s="44"/>
      <c r="H26" s="44"/>
      <c r="I26" s="4"/>
      <c r="J26" s="45"/>
    </row>
    <row r="27" spans="1:10" s="5" customFormat="1" ht="63">
      <c r="A27" s="58" t="s">
        <v>106</v>
      </c>
      <c r="B27" s="32"/>
      <c r="C27" s="32"/>
      <c r="D27" s="67">
        <f>(D28+D30)/2</f>
        <v>317.037325589631</v>
      </c>
      <c r="E27" s="67">
        <f>E28+E30</f>
        <v>1097.1</v>
      </c>
      <c r="F27" s="67">
        <f>F30+F28</f>
        <v>642</v>
      </c>
      <c r="G27" s="67">
        <f>F27/E27*100</f>
        <v>58.51791085589282</v>
      </c>
      <c r="H27" s="67">
        <f t="shared" si="2"/>
        <v>258.5194147337382</v>
      </c>
      <c r="I27" s="32">
        <v>2.5</v>
      </c>
      <c r="J27" s="45"/>
    </row>
    <row r="28" spans="1:10" s="5" customFormat="1" ht="78.75">
      <c r="A28" s="18" t="s">
        <v>107</v>
      </c>
      <c r="B28" s="4"/>
      <c r="C28" s="4"/>
      <c r="D28" s="44">
        <f>D29</f>
        <v>500</v>
      </c>
      <c r="E28" s="44">
        <v>8</v>
      </c>
      <c r="F28" s="44">
        <v>105.3</v>
      </c>
      <c r="G28" s="65">
        <f>F28/E28*100</f>
        <v>1316.25</v>
      </c>
      <c r="H28" s="44">
        <f t="shared" si="2"/>
        <v>-816.25</v>
      </c>
      <c r="I28" s="4">
        <v>5</v>
      </c>
      <c r="J28" s="45"/>
    </row>
    <row r="29" spans="1:10" s="5" customFormat="1" ht="47.25">
      <c r="A29" s="18" t="s">
        <v>53</v>
      </c>
      <c r="B29" s="4">
        <v>6</v>
      </c>
      <c r="C29" s="4">
        <v>30</v>
      </c>
      <c r="D29" s="44">
        <f>C29/B29*100</f>
        <v>500</v>
      </c>
      <c r="E29" s="44"/>
      <c r="F29" s="44"/>
      <c r="G29" s="44"/>
      <c r="H29" s="44"/>
      <c r="I29" s="4"/>
      <c r="J29" s="45"/>
    </row>
    <row r="30" spans="1:10" s="5" customFormat="1" ht="47.25">
      <c r="A30" s="18" t="s">
        <v>121</v>
      </c>
      <c r="B30" s="4"/>
      <c r="C30" s="4"/>
      <c r="D30" s="44">
        <f>D31</f>
        <v>134.074651179262</v>
      </c>
      <c r="E30" s="44">
        <v>1089.1</v>
      </c>
      <c r="F30" s="44">
        <v>536.7</v>
      </c>
      <c r="G30" s="65">
        <f>F30/E30*100</f>
        <v>49.27922137544763</v>
      </c>
      <c r="H30" s="44">
        <f t="shared" si="2"/>
        <v>84.79542980381436</v>
      </c>
      <c r="I30" s="4">
        <v>0</v>
      </c>
      <c r="J30" s="45"/>
    </row>
    <row r="31" spans="1:10" s="5" customFormat="1" ht="31.5">
      <c r="A31" s="18" t="s">
        <v>122</v>
      </c>
      <c r="B31" s="4">
        <v>1411.9</v>
      </c>
      <c r="C31" s="4">
        <v>1893</v>
      </c>
      <c r="D31" s="44">
        <f>C31/B31*100</f>
        <v>134.074651179262</v>
      </c>
      <c r="E31" s="44"/>
      <c r="F31" s="44"/>
      <c r="G31" s="44"/>
      <c r="H31" s="44"/>
      <c r="I31" s="4"/>
      <c r="J31" s="45"/>
    </row>
    <row r="32" spans="1:10" s="5" customFormat="1" ht="94.5">
      <c r="A32" s="58" t="s">
        <v>56</v>
      </c>
      <c r="B32" s="32"/>
      <c r="C32" s="32"/>
      <c r="D32" s="67">
        <f>D33</f>
        <v>100</v>
      </c>
      <c r="E32" s="67">
        <f>E33</f>
        <v>364.5</v>
      </c>
      <c r="F32" s="67">
        <f>F33</f>
        <v>340</v>
      </c>
      <c r="G32" s="67">
        <f>F32/E32*100</f>
        <v>93.27846364883402</v>
      </c>
      <c r="H32" s="67">
        <f t="shared" si="2"/>
        <v>6.72153635116598</v>
      </c>
      <c r="I32" s="67">
        <v>2</v>
      </c>
      <c r="J32" s="45"/>
    </row>
    <row r="33" spans="1:10" s="5" customFormat="1" ht="31.5">
      <c r="A33" s="18" t="s">
        <v>57</v>
      </c>
      <c r="B33" s="4"/>
      <c r="C33" s="4"/>
      <c r="D33" s="44">
        <f>D34</f>
        <v>100</v>
      </c>
      <c r="E33" s="44">
        <v>364.5</v>
      </c>
      <c r="F33" s="44">
        <v>340</v>
      </c>
      <c r="G33" s="44">
        <f>F33/E33*100</f>
        <v>93.27846364883402</v>
      </c>
      <c r="H33" s="44">
        <f t="shared" si="2"/>
        <v>6.72153635116598</v>
      </c>
      <c r="I33" s="4">
        <v>2</v>
      </c>
      <c r="J33" s="45"/>
    </row>
    <row r="34" spans="1:10" s="5" customFormat="1" ht="46.5" customHeight="1">
      <c r="A34" s="18" t="s">
        <v>58</v>
      </c>
      <c r="B34" s="4">
        <v>81</v>
      </c>
      <c r="C34" s="4">
        <v>81</v>
      </c>
      <c r="D34" s="44">
        <f>C34/B34*100</f>
        <v>100</v>
      </c>
      <c r="E34" s="44"/>
      <c r="F34" s="44"/>
      <c r="G34" s="44"/>
      <c r="H34" s="44"/>
      <c r="I34" s="4"/>
      <c r="J34" s="45"/>
    </row>
    <row r="35" spans="1:10" s="5" customFormat="1" ht="62.25" customHeight="1" hidden="1">
      <c r="A35" s="5" t="s">
        <v>42</v>
      </c>
      <c r="B35" s="44">
        <v>3</v>
      </c>
      <c r="C35" s="4">
        <v>7</v>
      </c>
      <c r="D35" s="44">
        <f>C35/B35*100</f>
        <v>233.33333333333334</v>
      </c>
      <c r="E35" s="44"/>
      <c r="F35" s="44"/>
      <c r="G35" s="44" t="e">
        <f aca="true" t="shared" si="3" ref="G35:G63">F35/E35*100</f>
        <v>#DIV/0!</v>
      </c>
      <c r="H35" s="44" t="e">
        <f t="shared" si="2"/>
        <v>#DIV/0!</v>
      </c>
      <c r="I35" s="4"/>
      <c r="J35" s="45"/>
    </row>
    <row r="36" spans="1:10" s="5" customFormat="1" ht="75" hidden="1">
      <c r="A36" s="19" t="s">
        <v>8</v>
      </c>
      <c r="B36" s="7"/>
      <c r="C36" s="8"/>
      <c r="D36" s="8"/>
      <c r="E36" s="7">
        <f>SUM(E37,E42)</f>
        <v>61.839999999999996</v>
      </c>
      <c r="F36" s="7">
        <f>SUM(F37,F42)</f>
        <v>57.578296</v>
      </c>
      <c r="G36" s="44">
        <f t="shared" si="3"/>
        <v>93.10849935316948</v>
      </c>
      <c r="H36" s="44">
        <f t="shared" si="2"/>
        <v>-93.10849935316948</v>
      </c>
      <c r="I36" s="4"/>
      <c r="J36" s="45"/>
    </row>
    <row r="37" spans="1:10" s="5" customFormat="1" ht="0.75" customHeight="1" hidden="1">
      <c r="A37" s="20" t="s">
        <v>9</v>
      </c>
      <c r="B37" s="44"/>
      <c r="C37" s="4"/>
      <c r="D37" s="4"/>
      <c r="E37" s="44">
        <f>SUM(E40:E41)</f>
        <v>21.54</v>
      </c>
      <c r="F37" s="44">
        <f>SUM(F40:F41)</f>
        <v>21.433296</v>
      </c>
      <c r="G37" s="44">
        <f t="shared" si="3"/>
        <v>99.50462395543175</v>
      </c>
      <c r="H37" s="44">
        <f t="shared" si="2"/>
        <v>-99.50462395543175</v>
      </c>
      <c r="I37" s="4"/>
      <c r="J37" s="45"/>
    </row>
    <row r="38" spans="1:10" s="5" customFormat="1" ht="55.5" hidden="1">
      <c r="A38" s="21" t="s">
        <v>10</v>
      </c>
      <c r="B38" s="44">
        <v>33.6</v>
      </c>
      <c r="C38" s="44">
        <v>34.1</v>
      </c>
      <c r="D38" s="44">
        <f>C38/B38*100</f>
        <v>101.48809523809523</v>
      </c>
      <c r="E38" s="44"/>
      <c r="F38" s="4"/>
      <c r="G38" s="44" t="e">
        <f t="shared" si="3"/>
        <v>#DIV/0!</v>
      </c>
      <c r="H38" s="44" t="e">
        <f t="shared" si="2"/>
        <v>#DIV/0!</v>
      </c>
      <c r="I38" s="4"/>
      <c r="J38" s="45"/>
    </row>
    <row r="39" spans="1:10" s="15" customFormat="1" ht="46.5" hidden="1">
      <c r="A39" s="13" t="s">
        <v>7</v>
      </c>
      <c r="B39" s="65"/>
      <c r="C39" s="4"/>
      <c r="D39" s="4"/>
      <c r="E39" s="65">
        <v>21.6</v>
      </c>
      <c r="F39" s="65">
        <f>SUM(F37)</f>
        <v>21.433296</v>
      </c>
      <c r="G39" s="44">
        <f t="shared" si="3"/>
        <v>99.2282222222222</v>
      </c>
      <c r="H39" s="44">
        <f t="shared" si="2"/>
        <v>-99.2282222222222</v>
      </c>
      <c r="I39" s="68"/>
      <c r="J39" s="28"/>
    </row>
    <row r="40" spans="1:10" s="5" customFormat="1" ht="44.25" customHeight="1" hidden="1">
      <c r="A40" s="22" t="s">
        <v>11</v>
      </c>
      <c r="B40" s="44"/>
      <c r="C40" s="4"/>
      <c r="D40" s="4"/>
      <c r="E40" s="44">
        <v>21.5</v>
      </c>
      <c r="F40" s="44">
        <f>13.603+7.778</f>
        <v>21.381</v>
      </c>
      <c r="G40" s="44">
        <f t="shared" si="3"/>
        <v>99.44651162790697</v>
      </c>
      <c r="H40" s="44">
        <f t="shared" si="2"/>
        <v>-99.44651162790697</v>
      </c>
      <c r="I40" s="4"/>
      <c r="J40" s="45"/>
    </row>
    <row r="41" spans="1:10" s="5" customFormat="1" ht="51" customHeight="1" hidden="1">
      <c r="A41" s="22" t="s">
        <v>12</v>
      </c>
      <c r="B41" s="44"/>
      <c r="C41" s="4"/>
      <c r="D41" s="4"/>
      <c r="E41" s="75">
        <v>0.04</v>
      </c>
      <c r="F41" s="75">
        <f>52.296/1000</f>
        <v>0.052296</v>
      </c>
      <c r="G41" s="44">
        <f t="shared" si="3"/>
        <v>130.74</v>
      </c>
      <c r="H41" s="44">
        <f t="shared" si="2"/>
        <v>-130.74</v>
      </c>
      <c r="I41" s="4"/>
      <c r="J41" s="45"/>
    </row>
    <row r="42" spans="1:10" s="5" customFormat="1" ht="46.5" hidden="1">
      <c r="A42" s="20" t="s">
        <v>13</v>
      </c>
      <c r="B42" s="44"/>
      <c r="C42" s="4"/>
      <c r="D42" s="4"/>
      <c r="E42" s="44">
        <f>SUM(E45)</f>
        <v>40.3</v>
      </c>
      <c r="F42" s="44">
        <f>SUM(F45)</f>
        <v>36.145</v>
      </c>
      <c r="G42" s="44">
        <f t="shared" si="3"/>
        <v>89.68982630272954</v>
      </c>
      <c r="H42" s="44">
        <f t="shared" si="2"/>
        <v>-89.68982630272954</v>
      </c>
      <c r="I42" s="4"/>
      <c r="J42" s="45"/>
    </row>
    <row r="43" spans="1:10" s="5" customFormat="1" ht="42" hidden="1">
      <c r="A43" s="21" t="s">
        <v>14</v>
      </c>
      <c r="B43" s="44">
        <v>14.4</v>
      </c>
      <c r="C43" s="4">
        <v>16.9</v>
      </c>
      <c r="D43" s="44">
        <f>C43/B43*100</f>
        <v>117.3611111111111</v>
      </c>
      <c r="E43" s="44"/>
      <c r="F43" s="4"/>
      <c r="G43" s="44" t="e">
        <f t="shared" si="3"/>
        <v>#DIV/0!</v>
      </c>
      <c r="H43" s="44" t="e">
        <f t="shared" si="2"/>
        <v>#DIV/0!</v>
      </c>
      <c r="I43" s="4"/>
      <c r="J43" s="45"/>
    </row>
    <row r="44" spans="1:10" s="15" customFormat="1" ht="46.5" hidden="1">
      <c r="A44" s="13" t="s">
        <v>7</v>
      </c>
      <c r="B44" s="65"/>
      <c r="C44" s="4"/>
      <c r="D44" s="4"/>
      <c r="E44" s="65">
        <v>40.3</v>
      </c>
      <c r="F44" s="65">
        <f>SUM(F42)</f>
        <v>36.145</v>
      </c>
      <c r="G44" s="44">
        <f t="shared" si="3"/>
        <v>89.68982630272954</v>
      </c>
      <c r="H44" s="44">
        <f t="shared" si="2"/>
        <v>-89.68982630272954</v>
      </c>
      <c r="I44" s="68"/>
      <c r="J44" s="28"/>
    </row>
    <row r="45" spans="1:10" ht="39" hidden="1">
      <c r="A45" s="22" t="s">
        <v>15</v>
      </c>
      <c r="B45" s="44"/>
      <c r="C45" s="4"/>
      <c r="D45" s="4"/>
      <c r="E45" s="44">
        <v>40.3</v>
      </c>
      <c r="F45" s="44">
        <f>SUM('[1]прил.4'!E$44/1000)</f>
        <v>36.145</v>
      </c>
      <c r="G45" s="44">
        <f t="shared" si="3"/>
        <v>89.68982630272954</v>
      </c>
      <c r="H45" s="44">
        <f t="shared" si="2"/>
        <v>-89.68982630272954</v>
      </c>
      <c r="I45" s="76"/>
      <c r="J45" s="46"/>
    </row>
    <row r="46" spans="1:10" s="5" customFormat="1" ht="60" hidden="1">
      <c r="A46" s="19" t="s">
        <v>16</v>
      </c>
      <c r="B46" s="7"/>
      <c r="C46" s="32"/>
      <c r="D46" s="32"/>
      <c r="E46" s="7">
        <f>SUM(E47,E54)</f>
        <v>438.2</v>
      </c>
      <c r="F46" s="7">
        <f>SUM(F47,F54)</f>
        <v>357.6651</v>
      </c>
      <c r="G46" s="44">
        <f t="shared" si="3"/>
        <v>81.62142857142857</v>
      </c>
      <c r="H46" s="44">
        <f t="shared" si="2"/>
        <v>-81.62142857142857</v>
      </c>
      <c r="I46" s="4"/>
      <c r="J46" s="45"/>
    </row>
    <row r="47" spans="1:10" s="5" customFormat="1" ht="61.5" hidden="1">
      <c r="A47" s="20" t="s">
        <v>17</v>
      </c>
      <c r="B47" s="44"/>
      <c r="C47" s="4"/>
      <c r="D47" s="4"/>
      <c r="E47" s="44">
        <f>SUM(E49+E51)</f>
        <v>423.9</v>
      </c>
      <c r="F47" s="44">
        <f>SUM(F49+F51)</f>
        <v>342</v>
      </c>
      <c r="G47" s="44">
        <f t="shared" si="3"/>
        <v>80.67940552016985</v>
      </c>
      <c r="H47" s="44">
        <f t="shared" si="2"/>
        <v>-80.67940552016985</v>
      </c>
      <c r="I47" s="4"/>
      <c r="J47" s="45"/>
    </row>
    <row r="48" spans="1:10" s="5" customFormat="1" ht="55.5" hidden="1">
      <c r="A48" s="21" t="s">
        <v>18</v>
      </c>
      <c r="B48" s="44">
        <v>93</v>
      </c>
      <c r="C48" s="44">
        <v>97</v>
      </c>
      <c r="D48" s="44">
        <f>C48/B48*100</f>
        <v>104.3010752688172</v>
      </c>
      <c r="E48" s="44"/>
      <c r="F48" s="4"/>
      <c r="G48" s="44" t="e">
        <f t="shared" si="3"/>
        <v>#DIV/0!</v>
      </c>
      <c r="H48" s="44" t="e">
        <f t="shared" si="2"/>
        <v>#DIV/0!</v>
      </c>
      <c r="I48" s="4"/>
      <c r="J48" s="45"/>
    </row>
    <row r="49" spans="1:10" s="15" customFormat="1" ht="0.75" customHeight="1" hidden="1">
      <c r="A49" s="13" t="s">
        <v>7</v>
      </c>
      <c r="B49" s="65"/>
      <c r="C49" s="4"/>
      <c r="D49" s="4"/>
      <c r="E49" s="65">
        <f>SUM(E50)</f>
        <v>423.9</v>
      </c>
      <c r="F49" s="65">
        <f>SUM(F50)</f>
        <v>342</v>
      </c>
      <c r="G49" s="44">
        <f t="shared" si="3"/>
        <v>80.67940552016985</v>
      </c>
      <c r="H49" s="44">
        <f t="shared" si="2"/>
        <v>-80.67940552016985</v>
      </c>
      <c r="I49" s="68"/>
      <c r="J49" s="28"/>
    </row>
    <row r="50" spans="1:10" s="5" customFormat="1" ht="39" hidden="1">
      <c r="A50" s="26" t="s">
        <v>19</v>
      </c>
      <c r="B50" s="77"/>
      <c r="C50" s="4"/>
      <c r="D50" s="4"/>
      <c r="E50" s="77">
        <v>423.9</v>
      </c>
      <c r="F50" s="77">
        <v>342</v>
      </c>
      <c r="G50" s="44">
        <f t="shared" si="3"/>
        <v>80.67940552016985</v>
      </c>
      <c r="H50" s="44">
        <f t="shared" si="2"/>
        <v>-80.67940552016985</v>
      </c>
      <c r="I50" s="4"/>
      <c r="J50" s="45"/>
    </row>
    <row r="51" spans="1:10" s="5" customFormat="1" ht="93" hidden="1">
      <c r="A51" s="18" t="s">
        <v>43</v>
      </c>
      <c r="B51" s="77"/>
      <c r="C51" s="4"/>
      <c r="D51" s="4"/>
      <c r="E51" s="77">
        <v>0</v>
      </c>
      <c r="F51" s="77">
        <v>0</v>
      </c>
      <c r="G51" s="44" t="e">
        <f t="shared" si="3"/>
        <v>#DIV/0!</v>
      </c>
      <c r="H51" s="44" t="e">
        <f t="shared" si="2"/>
        <v>#DIV/0!</v>
      </c>
      <c r="I51" s="4"/>
      <c r="J51" s="45"/>
    </row>
    <row r="52" spans="1:10" s="30" customFormat="1" ht="46.5" hidden="1">
      <c r="A52" s="28" t="s">
        <v>20</v>
      </c>
      <c r="B52" s="68"/>
      <c r="C52" s="68"/>
      <c r="D52" s="68"/>
      <c r="E52" s="68"/>
      <c r="F52" s="68"/>
      <c r="G52" s="44" t="e">
        <f t="shared" si="3"/>
        <v>#DIV/0!</v>
      </c>
      <c r="H52" s="44" t="e">
        <f t="shared" si="2"/>
        <v>#DIV/0!</v>
      </c>
      <c r="I52" s="70"/>
      <c r="J52" s="47"/>
    </row>
    <row r="53" spans="1:10" s="1" customFormat="1" ht="39" hidden="1">
      <c r="A53" s="26" t="s">
        <v>21</v>
      </c>
      <c r="B53" s="68"/>
      <c r="C53" s="68"/>
      <c r="D53" s="68"/>
      <c r="E53" s="68"/>
      <c r="F53" s="68"/>
      <c r="G53" s="44" t="e">
        <f t="shared" si="3"/>
        <v>#DIV/0!</v>
      </c>
      <c r="H53" s="44" t="e">
        <f t="shared" si="2"/>
        <v>#DIV/0!</v>
      </c>
      <c r="I53" s="71"/>
      <c r="J53" s="48"/>
    </row>
    <row r="54" spans="1:10" s="31" customFormat="1" ht="30.75" hidden="1">
      <c r="A54" s="20" t="s">
        <v>22</v>
      </c>
      <c r="B54" s="65"/>
      <c r="C54" s="4"/>
      <c r="D54" s="4"/>
      <c r="E54" s="65">
        <f>SUM(E57)</f>
        <v>14.3</v>
      </c>
      <c r="F54" s="65">
        <f>SUM(F57)</f>
        <v>15.665099999999999</v>
      </c>
      <c r="G54" s="44">
        <f t="shared" si="3"/>
        <v>109.54615384615383</v>
      </c>
      <c r="H54" s="44">
        <f t="shared" si="2"/>
        <v>-109.54615384615383</v>
      </c>
      <c r="I54" s="78"/>
      <c r="J54" s="49"/>
    </row>
    <row r="55" spans="1:10" s="31" customFormat="1" ht="42" hidden="1">
      <c r="A55" s="21" t="s">
        <v>23</v>
      </c>
      <c r="B55" s="65">
        <v>67</v>
      </c>
      <c r="C55" s="4">
        <v>68.3</v>
      </c>
      <c r="D55" s="44">
        <f>C55/B55*100</f>
        <v>101.94029850746269</v>
      </c>
      <c r="E55" s="65"/>
      <c r="F55" s="4"/>
      <c r="G55" s="44" t="e">
        <f t="shared" si="3"/>
        <v>#DIV/0!</v>
      </c>
      <c r="H55" s="44" t="e">
        <f t="shared" si="2"/>
        <v>#DIV/0!</v>
      </c>
      <c r="I55" s="78"/>
      <c r="J55" s="49"/>
    </row>
    <row r="56" spans="1:10" s="15" customFormat="1" ht="46.5" hidden="1">
      <c r="A56" s="13" t="s">
        <v>7</v>
      </c>
      <c r="B56" s="65"/>
      <c r="C56" s="4"/>
      <c r="D56" s="4"/>
      <c r="E56" s="65">
        <f>SUM(E54)</f>
        <v>14.3</v>
      </c>
      <c r="F56" s="65">
        <f>SUM(F54)</f>
        <v>15.665099999999999</v>
      </c>
      <c r="G56" s="44">
        <f t="shared" si="3"/>
        <v>109.54615384615383</v>
      </c>
      <c r="H56" s="44">
        <f t="shared" si="2"/>
        <v>-109.54615384615383</v>
      </c>
      <c r="I56" s="68"/>
      <c r="J56" s="28"/>
    </row>
    <row r="57" spans="1:10" s="31" customFormat="1" ht="39" hidden="1">
      <c r="A57" s="26" t="s">
        <v>24</v>
      </c>
      <c r="B57" s="65"/>
      <c r="C57" s="4"/>
      <c r="D57" s="4"/>
      <c r="E57" s="65">
        <v>14.3</v>
      </c>
      <c r="F57" s="44">
        <f>42217/1000*0.3+3</f>
        <v>15.665099999999999</v>
      </c>
      <c r="G57" s="44">
        <f t="shared" si="3"/>
        <v>109.54615384615383</v>
      </c>
      <c r="H57" s="44">
        <f t="shared" si="2"/>
        <v>-109.54615384615383</v>
      </c>
      <c r="I57" s="78"/>
      <c r="J57" s="49"/>
    </row>
    <row r="58" spans="1:10" s="1" customFormat="1" ht="0.75" customHeight="1" hidden="1">
      <c r="A58" s="19" t="s">
        <v>25</v>
      </c>
      <c r="B58" s="7"/>
      <c r="C58" s="32"/>
      <c r="D58" s="32"/>
      <c r="E58" s="7">
        <f>SUM(E59)</f>
        <v>0</v>
      </c>
      <c r="F58" s="7">
        <f>SUM(F59)</f>
        <v>4.6673</v>
      </c>
      <c r="G58" s="44" t="e">
        <f t="shared" si="3"/>
        <v>#DIV/0!</v>
      </c>
      <c r="H58" s="44" t="e">
        <f t="shared" si="2"/>
        <v>#DIV/0!</v>
      </c>
      <c r="I58" s="71"/>
      <c r="J58" s="48"/>
    </row>
    <row r="59" spans="1:10" s="1" customFormat="1" ht="61.5" hidden="1">
      <c r="A59" s="20" t="s">
        <v>26</v>
      </c>
      <c r="B59" s="44"/>
      <c r="C59" s="4"/>
      <c r="D59" s="4"/>
      <c r="E59" s="44">
        <f>SUM(E60)</f>
        <v>0</v>
      </c>
      <c r="F59" s="44">
        <f>SUM(F60)</f>
        <v>4.6673</v>
      </c>
      <c r="G59" s="44" t="e">
        <f t="shared" si="3"/>
        <v>#DIV/0!</v>
      </c>
      <c r="H59" s="44" t="e">
        <f t="shared" si="2"/>
        <v>#DIV/0!</v>
      </c>
      <c r="I59" s="71"/>
      <c r="J59" s="48"/>
    </row>
    <row r="60" spans="1:10" s="1" customFormat="1" ht="46.5" hidden="1">
      <c r="A60" s="33" t="s">
        <v>27</v>
      </c>
      <c r="B60" s="44"/>
      <c r="C60" s="4"/>
      <c r="D60" s="4"/>
      <c r="E60" s="44">
        <v>0</v>
      </c>
      <c r="F60" s="44">
        <f>4667.3/1000</f>
        <v>4.6673</v>
      </c>
      <c r="G60" s="44" t="e">
        <f t="shared" si="3"/>
        <v>#DIV/0!</v>
      </c>
      <c r="H60" s="44" t="e">
        <f t="shared" si="2"/>
        <v>#DIV/0!</v>
      </c>
      <c r="I60" s="73"/>
      <c r="J60" s="48"/>
    </row>
    <row r="61" spans="1:10" s="1" customFormat="1" ht="60" hidden="1">
      <c r="A61" s="34" t="s">
        <v>28</v>
      </c>
      <c r="B61" s="32"/>
      <c r="C61" s="32"/>
      <c r="D61" s="32"/>
      <c r="E61" s="32"/>
      <c r="F61" s="32"/>
      <c r="G61" s="44" t="e">
        <f t="shared" si="3"/>
        <v>#DIV/0!</v>
      </c>
      <c r="H61" s="44" t="e">
        <f t="shared" si="2"/>
        <v>#DIV/0!</v>
      </c>
      <c r="I61" s="71"/>
      <c r="J61" s="48"/>
    </row>
    <row r="62" spans="1:10" s="36" customFormat="1" ht="53.25" customHeight="1" hidden="1">
      <c r="A62" s="35" t="s">
        <v>29</v>
      </c>
      <c r="B62" s="65"/>
      <c r="C62" s="44"/>
      <c r="D62" s="44"/>
      <c r="E62" s="65">
        <v>61.8</v>
      </c>
      <c r="F62" s="44">
        <f>345.5/1000</f>
        <v>0.3455</v>
      </c>
      <c r="G62" s="44">
        <f t="shared" si="3"/>
        <v>0.5590614886731391</v>
      </c>
      <c r="H62" s="44">
        <f t="shared" si="2"/>
        <v>-0.5590614886731391</v>
      </c>
      <c r="I62" s="71"/>
      <c r="J62" s="50"/>
    </row>
    <row r="63" spans="1:10" s="52" customFormat="1" ht="30" customHeight="1">
      <c r="A63" s="51" t="s">
        <v>30</v>
      </c>
      <c r="B63" s="7"/>
      <c r="C63" s="7"/>
      <c r="D63" s="7">
        <f>(D10+D22+D27+D32)/4</f>
        <v>182.23164857460063</v>
      </c>
      <c r="E63" s="7">
        <f>E10+E22+E27+E32</f>
        <v>26349.4</v>
      </c>
      <c r="F63" s="7">
        <f>F10+F22+F27+F32</f>
        <v>31048.3</v>
      </c>
      <c r="G63" s="7">
        <f t="shared" si="3"/>
        <v>117.83304363666724</v>
      </c>
      <c r="H63" s="67">
        <f t="shared" si="2"/>
        <v>64.39860493793338</v>
      </c>
      <c r="I63" s="87">
        <f>(I10+I22+I27+I32)/4</f>
        <v>2.375</v>
      </c>
      <c r="J63" s="64">
        <v>5</v>
      </c>
    </row>
    <row r="64" spans="1:9" ht="21" customHeight="1" hidden="1">
      <c r="A64" s="37" t="s">
        <v>31</v>
      </c>
      <c r="B64" s="60"/>
      <c r="C64" s="61"/>
      <c r="D64" s="61"/>
      <c r="E64" s="60"/>
      <c r="F64" s="60"/>
      <c r="G64" s="62"/>
      <c r="H64" s="63"/>
      <c r="I64" s="63"/>
    </row>
    <row r="65" spans="1:9" ht="22.5" customHeight="1" hidden="1">
      <c r="A65" s="38" t="s">
        <v>32</v>
      </c>
      <c r="B65" s="10"/>
      <c r="C65" s="10"/>
      <c r="D65" s="10"/>
      <c r="E65" s="10">
        <f>SUM(E63)</f>
        <v>26349.4</v>
      </c>
      <c r="F65" s="10">
        <f>SUM(F63)</f>
        <v>31048.3</v>
      </c>
      <c r="G65" s="44">
        <f>F65/E65*100</f>
        <v>117.83304363666724</v>
      </c>
      <c r="H65" s="46"/>
      <c r="I65" s="46"/>
    </row>
    <row r="66" spans="1:9" ht="22.5" customHeight="1" hidden="1">
      <c r="A66" s="38" t="s">
        <v>33</v>
      </c>
      <c r="B66" s="10"/>
      <c r="C66" s="10"/>
      <c r="D66" s="10"/>
      <c r="E66" s="10">
        <f>SUM(E67:E69)</f>
        <v>6309.599999999999</v>
      </c>
      <c r="F66" s="10">
        <f>SUM(F67:F69)</f>
        <v>7058.356196000001</v>
      </c>
      <c r="G66" s="44">
        <f>F66/E66*100</f>
        <v>111.86693603398</v>
      </c>
      <c r="H66" s="46"/>
      <c r="I66" s="46"/>
    </row>
    <row r="67" spans="1:9" ht="15" hidden="1">
      <c r="A67" s="39" t="s">
        <v>34</v>
      </c>
      <c r="B67" s="40"/>
      <c r="C67" s="40"/>
      <c r="D67" s="40"/>
      <c r="E67" s="40">
        <f>SUM(E62+E60+E52)</f>
        <v>61.8</v>
      </c>
      <c r="F67" s="40">
        <f>SUM(F62+F60+F52)</f>
        <v>5.0128</v>
      </c>
      <c r="G67" s="44">
        <f>F67/E67*100</f>
        <v>8.111326860841425</v>
      </c>
      <c r="H67" s="46"/>
      <c r="I67" s="46"/>
    </row>
    <row r="68" spans="1:9" ht="15" hidden="1">
      <c r="A68" s="39" t="s">
        <v>35</v>
      </c>
      <c r="B68" s="40"/>
      <c r="C68" s="40"/>
      <c r="D68" s="40"/>
      <c r="E68" s="40">
        <f>SUM(E13+E39+E44+E49+E56)</f>
        <v>500.09999999999997</v>
      </c>
      <c r="F68" s="40">
        <f>SUM(F13+F39+F44+F49+F56)</f>
        <v>415.243396</v>
      </c>
      <c r="G68" s="44">
        <f>F68/E68*100</f>
        <v>83.03207278544292</v>
      </c>
      <c r="H68" s="46"/>
      <c r="I68" s="46"/>
    </row>
    <row r="69" spans="1:9" ht="15" hidden="1">
      <c r="A69" s="39" t="s">
        <v>36</v>
      </c>
      <c r="B69" s="40"/>
      <c r="C69" s="40"/>
      <c r="D69" s="40"/>
      <c r="E69" s="40">
        <f>SUM(E25+E51)</f>
        <v>5747.7</v>
      </c>
      <c r="F69" s="40">
        <f>SUM(F25+F51)</f>
        <v>6638.1</v>
      </c>
      <c r="G69" s="44">
        <v>0</v>
      </c>
      <c r="H69" s="46"/>
      <c r="I69" s="46"/>
    </row>
    <row r="70" spans="1:9" ht="15" hidden="1">
      <c r="A70" s="41" t="s">
        <v>37</v>
      </c>
      <c r="B70" s="40"/>
      <c r="C70" s="40"/>
      <c r="D70" s="40"/>
      <c r="E70" s="40">
        <f>SUM(E35)</f>
        <v>0</v>
      </c>
      <c r="F70" s="40">
        <f>SUM(F35)</f>
        <v>0</v>
      </c>
      <c r="G70" s="44" t="e">
        <f>F70/E70*100</f>
        <v>#DIV/0!</v>
      </c>
      <c r="H70" s="46"/>
      <c r="I70" s="46"/>
    </row>
    <row r="71" spans="1:7" ht="15.75">
      <c r="A71" s="42"/>
      <c r="B71" s="43"/>
      <c r="C71" s="43"/>
      <c r="D71" s="43"/>
      <c r="E71" s="43"/>
      <c r="F71" s="43"/>
      <c r="G71" s="43"/>
    </row>
    <row r="144" ht="15.75"/>
    <row r="145" ht="15.75"/>
    <row r="146" ht="15.75"/>
    <row r="147" ht="15.75"/>
    <row r="148" ht="15.75"/>
    <row r="149" ht="15.75"/>
  </sheetData>
  <mergeCells count="9">
    <mergeCell ref="G1:I1"/>
    <mergeCell ref="A2:I2"/>
    <mergeCell ref="A3:I5"/>
    <mergeCell ref="B8:D8"/>
    <mergeCell ref="H8:H9"/>
    <mergeCell ref="I8:I9"/>
    <mergeCell ref="A6:G6"/>
    <mergeCell ref="A8:A9"/>
    <mergeCell ref="E8:G8"/>
  </mergeCells>
  <printOptions/>
  <pageMargins left="0.44" right="0.1968503937007874" top="0.7874015748031497" bottom="0.1968503937007874" header="0.5118110236220472" footer="0.5118110236220472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2018-11-02T09:46:42Z</cp:lastPrinted>
  <dcterms:created xsi:type="dcterms:W3CDTF">2010-03-15T13:09:10Z</dcterms:created>
  <dcterms:modified xsi:type="dcterms:W3CDTF">2019-11-21T07:50:01Z</dcterms:modified>
  <cp:category/>
  <cp:version/>
  <cp:contentType/>
  <cp:contentStatus/>
</cp:coreProperties>
</file>