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соц з 1" sheetId="1" r:id="rId1"/>
    <sheet name=" здрав 1" sheetId="2" r:id="rId2"/>
    <sheet name="оно1" sheetId="3" r:id="rId3"/>
    <sheet name="адм2 (2)" sheetId="4" r:id="rId4"/>
    <sheet name="культура (3)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A38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>все учр - над- криз-лес.сказ-инв.сосн.бор+билеты+аппарат</t>
        </r>
      </text>
    </comment>
  </commentList>
</comments>
</file>

<file path=xl/comments2.xml><?xml version="1.0" encoding="utf-8"?>
<comments xmlns="http://schemas.openxmlformats.org/spreadsheetml/2006/main">
  <authors>
    <author>*</author>
  </authors>
  <commentList>
    <comment ref="A57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>все учр - над- криз-лес.сказ-инв.сосн.бор+билеты+аппарат</t>
        </r>
      </text>
    </comment>
  </commentList>
</comments>
</file>

<file path=xl/comments3.xml><?xml version="1.0" encoding="utf-8"?>
<comments xmlns="http://schemas.openxmlformats.org/spreadsheetml/2006/main">
  <authors>
    <author>*</author>
  </authors>
  <commentList>
    <comment ref="A65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>все учр - над- криз-лес.сказ-инв.сосн.бор+билеты+аппарат</t>
        </r>
      </text>
    </comment>
  </commentList>
</comments>
</file>

<file path=xl/comments4.xml><?xml version="1.0" encoding="utf-8"?>
<comments xmlns="http://schemas.openxmlformats.org/spreadsheetml/2006/main">
  <authors>
    <author>*</author>
  </authors>
  <commentList>
    <comment ref="A81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>все учр - над- криз-лес.сказ-инв.сосн.бор+билеты+аппарат</t>
        </r>
      </text>
    </comment>
  </commentList>
</comments>
</file>

<file path=xl/comments5.xml><?xml version="1.0" encoding="utf-8"?>
<comments xmlns="http://schemas.openxmlformats.org/spreadsheetml/2006/main">
  <authors>
    <author>*</author>
  </authors>
  <commentList>
    <comment ref="A50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>все учр - над- криз-лес.сказ-инв.сосн.бор+билеты+аппарат</t>
        </r>
      </text>
    </comment>
  </commentList>
</comments>
</file>

<file path=xl/sharedStrings.xml><?xml version="1.0" encoding="utf-8"?>
<sst xmlns="http://schemas.openxmlformats.org/spreadsheetml/2006/main" count="441" uniqueCount="228">
  <si>
    <t>Балл</t>
  </si>
  <si>
    <t>балл</t>
  </si>
  <si>
    <t>ИНФОРМАЦИЯ</t>
  </si>
  <si>
    <t>млн.руб.</t>
  </si>
  <si>
    <t>Цели, задачи и наименование программ и показателей</t>
  </si>
  <si>
    <t>Значение показателя эффективности и результативности</t>
  </si>
  <si>
    <t>Значение показателя бюджетного финансирования</t>
  </si>
  <si>
    <t>Ведомственная целевая  программа «Развитие  системы социальной защиты населения Липецкой области на 2009-2011 годы»</t>
  </si>
  <si>
    <t>Комплексная областная социальная программа «Проведение мероприятий по укреплению материально-технической базы государственных стационарных и полустационарных учреждений социального обслуживания населения и оказанию адресной социальной помощи неработающим пенсионерам Липецкой области в 2009 году»</t>
  </si>
  <si>
    <t>Цель 2. Улучшение положения женщин, детей, семей с детьми,  создание благоприятных условий для комплексного развития и жизнедеятельности женщин и  детей, попавших в трудную жизненную ситуацию</t>
  </si>
  <si>
    <t>Задача 2.1. Предупреждение семейного неблагополучия, профилактика социального сиротства, внедрение новых форм и технологий профилактики безнадзорности и правонарушений несовершеннолетних</t>
  </si>
  <si>
    <t xml:space="preserve">2.1.1.Удельный вес детей и женщин, получивших услуги в областных стационарных учреждениях, от общего числа женщин и детей, находящихся в социально-опасном положении  </t>
  </si>
  <si>
    <t>Предоставление государственных услуг областными государственными учреждениями СРЦ "Надежда", "Кризисный центр помощи женщинам и детям"</t>
  </si>
  <si>
    <t>Перевозка несовершеннолетних, самовольно ушедших из семей, детских домов, школ-интернатов,специальных учебно-воспитательных и иных учреждений внутри Липецкой области</t>
  </si>
  <si>
    <t>Задача 2.2. Обеспечение регулярного отдыха и оздоровления детей, находящихся в трудной жизненной ситуации</t>
  </si>
  <si>
    <t xml:space="preserve">2.2.1. Удельный вес детей, охваченных всеми формами отдыха и оздоровления от общего числа детей, нуждающихся в особой заботе государства  </t>
  </si>
  <si>
    <t xml:space="preserve">Обеспечение деятельности ОГУ "Реабилитационно-оздоровительный центр "Лесная сказка" для предоставления государственных услуг </t>
  </si>
  <si>
    <t>Цель 3. Повышение эффективности системы социальной защиты и социального обслуживания граждан, в первую очередь, пожилых людей и инвалидов</t>
  </si>
  <si>
    <t>Задача 3.1. Оптимизация системы оказания социальных услуг, развитие всех форм социального обслуживания граждан пожилого возраста и инвалидов</t>
  </si>
  <si>
    <t xml:space="preserve">3.1.1.Удельный вес граждан пожилого возраста и инвалидов, получивших услуги в домах-интернатах для престарелых и инвалидов  от общего числа обратившихся граждан пожилого возраста и инвалидов </t>
  </si>
  <si>
    <t>Обеспечение деятельности областных государственных учреждений социального обслуживания населения по оказанию государственных услуг</t>
  </si>
  <si>
    <t>"Областная целевая комплексная программа по профилактике правонарушений в Липецкой области на 2009-2012 годы"</t>
  </si>
  <si>
    <t>Издание информационного справочника для лиц, освободившихся из мест лишения свободы, с разъяснением мер соцподдержки, предусмотренных Законодательством</t>
  </si>
  <si>
    <t>Задача 3.2. Повышение качества и увеличение объема услуг по социальной интеграции инвалидов</t>
  </si>
  <si>
    <t xml:space="preserve">3.2.1. Удельный вес клиентов стационарных учреждений, охваченных реабилитационной деятельностью, от общего числа проживающих   </t>
  </si>
  <si>
    <t>Обеспечение деятельности областного государственного учреждения  по оказанию реабилитационных и адаптационных услуг, предоставляемых инвалидам</t>
  </si>
  <si>
    <t>Цель 4. Создание условий для реализации активной семейно-демографической политики</t>
  </si>
  <si>
    <t>Задача 4.1. Реализация системы мер, направленных на повышение качества жизни семей с детьми и преодоление негативных тенденций в демографических процессах</t>
  </si>
  <si>
    <t>Областная целевая программа «Население Липецкой области: стратегия народосбережения (2009-2014 годы)»</t>
  </si>
  <si>
    <t>Цель 5. Обеспечение информацией о мерах соцподдержки предусмотренных Законодательством лицам, свободившимся из мест лишения свободы</t>
  </si>
  <si>
    <t>Прочие  областные программы ("Реформирование региональных и муниципальных финансов Липецкой области на 2009 год")</t>
  </si>
  <si>
    <t>Всего распределено средств по целям</t>
  </si>
  <si>
    <t>в том числе:</t>
  </si>
  <si>
    <t>распределено по задачам</t>
  </si>
  <si>
    <t>распределено по программам:</t>
  </si>
  <si>
    <t>областным целевым программам</t>
  </si>
  <si>
    <t>ведомственной целевой программе</t>
  </si>
  <si>
    <t>комплексной областной социальной программе</t>
  </si>
  <si>
    <t>не распределено по программам:</t>
  </si>
  <si>
    <t>Рост %</t>
  </si>
  <si>
    <t>Цель 1. Обеспечение доступности и повышение качества социальных услуг</t>
  </si>
  <si>
    <t>Задача 1. Повышение эффективности социальной поддержки населения</t>
  </si>
  <si>
    <t>Количество граждан имеющих право на льготы по оплате жилищно-коммунальных услуг</t>
  </si>
  <si>
    <t>Количество семей, получающих субсидии на оплату жилья и коммунальных услуг</t>
  </si>
  <si>
    <t>Удельный вес муниципальных служащих, принявших участие в программах профессиональной переподготовки и повышения квалификации в общей численности муниципальных служащих</t>
  </si>
  <si>
    <t>Задача 2 Повышение доступности и качества социального обслуживания населения</t>
  </si>
  <si>
    <t>Удельный вес специалистов, принявших участие в программах профессиональной переподготовки и повышения квалификации в общей численности специалистов</t>
  </si>
  <si>
    <t xml:space="preserve">Комплексная областная социальная программа «Проведение мероприятий по укреплению материально-технической базы государственных стационарных и полустационарных учреждений социального обслуживания населения и оказанию адресной социальной помощи неработающим </t>
  </si>
  <si>
    <t>Цель 1.Улучшение здоровья населения в рамках осуществления муниципальных полномочий в сфере здравоохранения</t>
  </si>
  <si>
    <t>Общая заболеваемость населения</t>
  </si>
  <si>
    <t>младенческая смертность</t>
  </si>
  <si>
    <t>материнская смертность</t>
  </si>
  <si>
    <t>Задача 1. 2 Организация оказания в районе скорой медицинской помощи</t>
  </si>
  <si>
    <t>Объем скорой медицинской помощи</t>
  </si>
  <si>
    <t>Востребованность скорой медицинской помощи</t>
  </si>
  <si>
    <t>ЦЕЛЬ 2 Улучшение здоровья населения в рамках выполнения отдельных государственных полномочий в сфере здравоохранения, делегированных органам местного самоуправления</t>
  </si>
  <si>
    <t>Задача 2.1 Оказание специализированной лечебно-диагностической медицинской помощи в туберкулезных диспансерах (отделениях)</t>
  </si>
  <si>
    <t>объем амбулаторной фтизиатрической помощи</t>
  </si>
  <si>
    <t>объем стационарной фтизиатрической помощи</t>
  </si>
  <si>
    <t>Заболеваемость туберкулезом</t>
  </si>
  <si>
    <t>смертность от туберкулеза</t>
  </si>
  <si>
    <t>Задача 2.2Организация переливания крови и ее компонентов</t>
  </si>
  <si>
    <t>Объем заготовленной крови и ее компонентов</t>
  </si>
  <si>
    <t>среднемесячное число детей, получающих питание</t>
  </si>
  <si>
    <t>Количество работников, получающих оплату</t>
  </si>
  <si>
    <t>Укомплектованность кадрами лечебно-профилактических учреждений, работники которых получают оплату</t>
  </si>
  <si>
    <t>тыс. руб.</t>
  </si>
  <si>
    <t>тыс. руб</t>
  </si>
  <si>
    <t>Цель 1. Распространение и развитие лучших традиций культуры и искусства и обеспечение доступа населения к культурным ценностям</t>
  </si>
  <si>
    <t>Задача 1. 1 Приобщение граждан к культурным ценностям посредством культурно-досугового учреждения</t>
  </si>
  <si>
    <t>Число мероприятий культурно-досуговых учреждений</t>
  </si>
  <si>
    <t>Число фильмовыдач</t>
  </si>
  <si>
    <t>Количество выданных экземпляров</t>
  </si>
  <si>
    <t>Количество посещений районной библиотеки</t>
  </si>
  <si>
    <t>ЦЕЛЬ 2 Формирование благоприятных условий для творческой самореализации , развития личности и организации досуга</t>
  </si>
  <si>
    <t>Доля выпускников образовательных учреждений дополнительного образования, поступивших в учебные заведения культуры</t>
  </si>
  <si>
    <t>Доля работников учреждений культуры, повысивших квалификацию и прошедших переподготовку</t>
  </si>
  <si>
    <t>Задача 2.1 Предоставление дополнительного образования детям в сфере культуры</t>
  </si>
  <si>
    <t>Задача 2.2 Поддержка народных художественных промыслов и обеспечение творческой деятельности граждан через клубные формирования</t>
  </si>
  <si>
    <t>Цель 4 Повышение уровня социальной защиты населения в рамках выполнения отдельных государственных полномогчий в сфере социальной защиты населения, делегированных органам местного самоуправления</t>
  </si>
  <si>
    <t>Задача 4.1 Оплата жилья и коммунальных услуг отдельным категориям работников</t>
  </si>
  <si>
    <t>Количество работников получающих оплату</t>
  </si>
  <si>
    <t>Цель 1. Обеспечение условий для предоставления населению муниципального района общедоступного бесплатного дошкольного образования, содержания и питания детей в дошкольных образовательных учреждениях</t>
  </si>
  <si>
    <t>Задача 1.1 Обучение и воспитание детей по общеобразовательным программам дошкольного образования при осушествлении охраны и укрепления здоровья, необходимой коррекции отклонений в развитии детей</t>
  </si>
  <si>
    <t>Доля учащихся, сдавших ЕГЭ по результатам обучения на "хорошо" и "отлично", в общем количестве учащихся, сдавших ЕГЭ</t>
  </si>
  <si>
    <t>Задача 3.1 Обучение детей по программам дополнительного образования в муниципальных образовательных учреждениях дополнительного образования детей</t>
  </si>
  <si>
    <t>Количество детей, обучающихся в учркждениях дополнительного образования на бюджетной основе</t>
  </si>
  <si>
    <t>Доля преподавательского состава учреждений дополнительного образования, имеющего высшее профессиональное образование</t>
  </si>
  <si>
    <t>Доля преподавательского состава учреждений дополнительного образования,имеющего стаж работы свыше 10 лет</t>
  </si>
  <si>
    <t>Доля учащихся, принявших в отчетном периоде участие в конкурсах, выставках,фестивалях, иных публичных мероприятиях муниципального уровня</t>
  </si>
  <si>
    <t>Доля учащихся, принявших в отчетном периоде участие в конкурсах, выставках,фестивалях, иных публичных мероприятияхобластного, регионального и федерального уровня</t>
  </si>
  <si>
    <t>Количество сотрудников отдела образования, прошедших за отчетный год курсы повышения квалификации, специализированные курсы</t>
  </si>
  <si>
    <t>Количество педагогических работников, которым компенсируются расходы на оплату жилья и коммунальных услуг за счет субвенций из областного бюджета Липецкой области</t>
  </si>
  <si>
    <t>Задача 5.2 Осуществление деятельности по опеке и попечительству и обеспечение социальных выплат приемным семьям</t>
  </si>
  <si>
    <t>средняя продолжительность пребывания детей, оставшихся без попечения родителей, в интернатных учреждениях до устройства в приемные семьи</t>
  </si>
  <si>
    <t>ЦЕЛЬ 2 Повышение уровня социальной защиты населения в рамках выполнения отдельныхгосударственных полномочий в сфере социальной защиты населения, делегированныхорганам местного самоуправления</t>
  </si>
  <si>
    <t>Задача 2.1 Предоставление бесплатного детского питания отдельными категориями населения</t>
  </si>
  <si>
    <t>Задача 2.2 Оплата жилья и коммунальных услуг отдельным категориям медицинских работников</t>
  </si>
  <si>
    <t>Задача 2.3 Предоставление бесплатного зубопротезирования пенсионерам по старости</t>
  </si>
  <si>
    <t>Количество пенсионеров по старости планируемых к зубопротезированию</t>
  </si>
  <si>
    <t>Количество муниципальных служащих, прошедших курсы повышения квалификации, специализированные курсы</t>
  </si>
  <si>
    <t>Задача 1.2 Содержание и укрепление материально-технической базы аппарата администрации</t>
  </si>
  <si>
    <t>Обеспеченность техническими средствами и оборудованием относительно нормативного уровня</t>
  </si>
  <si>
    <t>Задача 1.3 Обеспечение условий для организации архивного дела</t>
  </si>
  <si>
    <t>Количество единиц хранения</t>
  </si>
  <si>
    <t>Улучшение физического состояния архивных документов</t>
  </si>
  <si>
    <t>Упорядочено архивных документов</t>
  </si>
  <si>
    <t>исполнено запросов, предоставлено архивных документов и печатных изданий во временное пользование</t>
  </si>
  <si>
    <t>Задача 2.1 Государственная регистрация актов гражданского состояния</t>
  </si>
  <si>
    <t>Количество зарегистрированных актов(заключения брака, расторжения брака, усыновления/удочерения, установления отцовства, перемены имени, смерти)</t>
  </si>
  <si>
    <t>Задача 2.2 Составление протоколов об административных правонарушениях в рамках переданных полномочий по образованию и организации деятельности административных комиссий</t>
  </si>
  <si>
    <t>количество протоколов об административных правонарушениях</t>
  </si>
  <si>
    <t>Задача 2.3 Обеспечение условий для подготовки проведения выборов референдумов</t>
  </si>
  <si>
    <t>доля расходов на подготовку и прведение выборов</t>
  </si>
  <si>
    <t>доля продукции, произведенная малыми и средними предприятиями в общем объеме производства (без учета средних предприятий)</t>
  </si>
  <si>
    <t>Объем кредитных ресурсов, привлеченных в сферу малого и среднего предпринимательства НП Фонд поддержки малого и среднего предпринимательства Липецкой области</t>
  </si>
  <si>
    <t>количество дополнительных рабочих мест, созданных в результате оказания муниципальной поддержки</t>
  </si>
  <si>
    <t>увеличение размера муниципального фонда микрозаймов</t>
  </si>
  <si>
    <t>количество информционных материалов, опубликованных для субъектов малого и среднего бизнеса</t>
  </si>
  <si>
    <t>Доля маршрутов, в организации которых применялись конкурсные процедуры</t>
  </si>
  <si>
    <t>Количество несовершеннолетних, состоящих на учете в КДН</t>
  </si>
  <si>
    <t>Количество неблагополучных семей, состоящих на учете в КДН</t>
  </si>
  <si>
    <t>Уровень преступности несовершеннолетних граждан</t>
  </si>
  <si>
    <t>Случаи нарушения личных неимущественных и имущественных прав несовершеннолетних</t>
  </si>
  <si>
    <t>Количество детей на 100 мест в ДОУ Добровского района</t>
  </si>
  <si>
    <t>Цель2 Повышение качества общего образования, предоставляемого муниципальными образовательными учреждениями Добровского района, реализующими программы среднего (полного) общего образования</t>
  </si>
  <si>
    <t>Задача 2.1 Обеспечение государственных гарантий прав граждан на получение общедоступного бесплатного общего образования на территории Добровского района (в пределах субвенций, выделяемых из областного бюджетта Липецкой области)</t>
  </si>
  <si>
    <t>Задача 4.1 Обеспечение деятельности отдела образования администрации Добровского района</t>
  </si>
  <si>
    <t>Задача 5.1 Обеспечение оплаты жилья и коммунальных услуг педагогическим работникам образовательных учреждений Добровского района</t>
  </si>
  <si>
    <t>Доля детей, оставшихся без попечения родителей, в общей численности детей, проживающих на территории Добровского района</t>
  </si>
  <si>
    <t>Доля детей, устроенных на воспитание в приемные семьи, в общей численности детей, оставшихся без попечения родителей, проживающих на территории Добровского района</t>
  </si>
  <si>
    <t>Количество семей, желающих принять ребенка (детей) на воспитание, проживающих на территории Добровского района</t>
  </si>
  <si>
    <t>Количество граждан, прошедших подготовку к приему ребенка в семью и получивших заключение о возможности принять ребенка (детей) в свою семью, проживающих на территории Добровского района</t>
  </si>
  <si>
    <t>ЦЕЛЬ 4  Повышение эффективности системы дошкольного, общего и дополнительного образования детей на территории Добровского района и методическое обеспечение деятельности образовательных учреждений</t>
  </si>
  <si>
    <t>ЦЕЛЬ 3 Обеспечение условий для творческого развития и профессионального самоопределения детей и подростков путем обучения по программам дополнительного образования</t>
  </si>
  <si>
    <t>ЦЕЛЬ 3 Организационное, методическое и финансовое обеспечение единой политики администрации Добровского муниципального района в сфере культуры и искусства</t>
  </si>
  <si>
    <t>Задача 3.1Совешенствование ситемы управления развитием культуры и искусства Добровского муниципального района, обеспечение подготовки и переподготовки кадров, повышение квалификации</t>
  </si>
  <si>
    <t>Цель 1. Повышение эффективности деятельности аппарата администрации Добровского муниципального района</t>
  </si>
  <si>
    <t>ЦЕЛЬ 2 Организация правотворческой деятельности в рамках полномочий администрации Добровского муниципального района</t>
  </si>
  <si>
    <t>ЦЕЛЬ 3 Повышение качества и уровня жизни населения Добровского муниципального района</t>
  </si>
  <si>
    <t>Объем амбулаторной первичной медико-санитарной помощи                                посещений</t>
  </si>
  <si>
    <t>Задача 1. 1 Поддержка кадрового потенциала аппарата администрации Добровского муниципального района</t>
  </si>
  <si>
    <t>Задача 1.4 Обеспечение реализации широкого круга прочих общегосударственных вопросов, входящих в компетенцию администрации Добровского муниципального района</t>
  </si>
  <si>
    <t>койко-день в дневном стационаре</t>
  </si>
  <si>
    <t xml:space="preserve">Задача 3.1Создание среднего класса, ориентированного на самозанятость при поддержке развития малого и среднего предпринимательствап в Добровском муниципальном районе </t>
  </si>
  <si>
    <t>количество участников клубных формирований</t>
  </si>
  <si>
    <t>Таблица  №4</t>
  </si>
  <si>
    <t>Отклонение         (+,-)</t>
  </si>
  <si>
    <t>+21,3</t>
  </si>
  <si>
    <t>Оборот малых и средних предприятий без учета средних предприятий)</t>
  </si>
  <si>
    <t>Доля педагогических работников,которым компенсируются расходы на оплату жилья и коммунальных услуг за счет субвенций из областного бюджета Липецкой области, в общей численности педагогических работников Добровского района</t>
  </si>
  <si>
    <t>Удельный вес населения, участвующего в культурно-досуговых мероприятиях, проводимых районными учреждениями культуры</t>
  </si>
  <si>
    <t>Задача 1.2 Расширение доступа граждан к библиотечным фондам и обеспечение их сохранности</t>
  </si>
  <si>
    <t>Объем стационарной первичной медико-санитарной помощи (койко-дней)</t>
  </si>
  <si>
    <t xml:space="preserve"> Факт 2010г</t>
  </si>
  <si>
    <t>Факт 2011г</t>
  </si>
  <si>
    <t>Задача 3.2. Развитие механизмов партнерства органов местного самоуправления, бизнеса и организаций культуры</t>
  </si>
  <si>
    <t>Объем платных услуг, оказываемых учреждениями культуры населению, тыс.руб.</t>
  </si>
  <si>
    <t>о темпах роста показателей  эффективности и результативности деятельности  ГРБС  и темпов прироста расходов  по отделу  культуры  администрации  Добровского муниципального района за 2011г.</t>
  </si>
  <si>
    <t>о темпах роста показателей  эффективности и результативности деятельности  ГРБС  и темпов прироста расходов  по отделу  социальной защиты  администрации  Добровского муниципального района за 2011г.</t>
  </si>
  <si>
    <t>Количество граждан , получающих меры социальной поддержки граждан</t>
  </si>
  <si>
    <t>Степень укомплектованности кадрового состава ОСЗН Добровского района</t>
  </si>
  <si>
    <t>Число внедренных в работу административных регламентов предоставления государственных услуг по социальной поддержке населения</t>
  </si>
  <si>
    <t>Удельный вес муниципальных служащих, принявших участие в программах профессиональной переподготовки и повышения квалификации в общей численности муниципальных служащих ОСЗН Добровского района</t>
  </si>
  <si>
    <t>Удельный вес граждан, получивших социальное обслуживание на дому, от общего числа нуждающихся в социальном обслуживании на дому</t>
  </si>
  <si>
    <t>Количество  инвалидов и граждан с ограниченными возможностями, направленных на профессиональную социальную реабилитацию и социально-бытовую адоптацию, от общего числа нуждающихся в данных услугах</t>
  </si>
  <si>
    <t xml:space="preserve">Количество пожилых граждан и инвалидов, получающих социально-реабилитационное обслуживание </t>
  </si>
  <si>
    <t>Удельный вес мам с детьми. Фактически получивших услуги социального обслуживания, от общего числа семей с детьми, состоящих на учете в МБУ "КЦСОН"</t>
  </si>
  <si>
    <t>Удельный вес специалистов с высшим и средним специальным образованием, от общего количества специалистов МБУ "КЦСОН"</t>
  </si>
  <si>
    <t xml:space="preserve">Количество внедренных в работу административных регламентов услуг социального обслуживания </t>
  </si>
  <si>
    <t>Задача 3. Энергосбережение  в ОСЗН</t>
  </si>
  <si>
    <t>Экономия ТЭР (в % к уровню 2010г)</t>
  </si>
  <si>
    <t>о темпах роста показателей  эффективности и результативности деятельности  ГРБС  и темпов прироста расходов  по МУЗ ЦРБ   Добровского муниципального района за 2011г.</t>
  </si>
  <si>
    <t>Задача 1.1 Обеспечение условий для реализации в районе программ государственных гарантий обеспечения населения бесплатной первичной медико-санитарной помощью</t>
  </si>
  <si>
    <t>% занятых ставок от общего числа штатных ставок</t>
  </si>
  <si>
    <t>Укомплектованность кадрами лечебных учреждений, оказывающих первичную медико-санитарную помощь:</t>
  </si>
  <si>
    <t xml:space="preserve">% занятых врачебных ставок от оющего числа врачебных ставок </t>
  </si>
  <si>
    <t>Укомплектованность кадрами ЛПУ, работники которых получают оплату</t>
  </si>
  <si>
    <t>Задача 1.3 Энергосбережение в учреждениях здравоохранения</t>
  </si>
  <si>
    <t>Экономия ТЭР</t>
  </si>
  <si>
    <t>Количество пенсионеров по старости, стоящих в очереди на бесплатное зубопротезирование</t>
  </si>
  <si>
    <t>о темпах роста показателей  эффективности и результативности деятельности  ГРБС  и темпов прироста расходов  по  администрации  Добровского муниципального района за 2011г.</t>
  </si>
  <si>
    <t>Объявлено благодарностей, награждено почетной грамотой и прочие виды нематериального поощрения</t>
  </si>
  <si>
    <t>доля расходов на решение прочих общегосударственных расходов в общем объеме расходов администрации</t>
  </si>
  <si>
    <t>Задача 2.3 Обеспечение условий для подготовки проведения выборов, референдумов</t>
  </si>
  <si>
    <t>Задача 3.2 Методическое, информацмонное обеспечение сферы малого бизнеса, формирование положительного имиджа малого и среднего предпринимательства</t>
  </si>
  <si>
    <t xml:space="preserve">Количество  информационных материалов, опубликованных для субъектов малого и среднего бизнеса </t>
  </si>
  <si>
    <t>Задача 3.3 Развитие торгово-закупочной деятельности на территории Добровского района</t>
  </si>
  <si>
    <t>Темп роста заготовительного оборота, %</t>
  </si>
  <si>
    <t>Доля ЛПХ, вовлеченных в заготовительный процесс, в общем количестве ЛПХ по району, %</t>
  </si>
  <si>
    <t>Задача 3.4 Увеличение обеспеченности населения транспортными услугами. Повышение эффективности безопасности и обеспечение устойчивого функционирования транспортных услуг</t>
  </si>
  <si>
    <t>Количество внутримуниципальных транспортных маршрутов</t>
  </si>
  <si>
    <t xml:space="preserve">Количество ДТП с участием транспортных средств </t>
  </si>
  <si>
    <t>Задача 4.1. Увеличение количества реализуемых на территории Добровского района инвестиционных проектов</t>
  </si>
  <si>
    <t>Объем привлеченных инвестиций, млн.руб.</t>
  </si>
  <si>
    <t>Количество  реализумых на территори   Добровского района  инвестиционных проектов</t>
  </si>
  <si>
    <t>Задача 5.1 Защита прав несовершеннолетних в рамках переданных полномочий по образованию и организации деятельности комиссии по делам несовершеннолетних и защите их прав</t>
  </si>
  <si>
    <t>Цель 4: Создание режима максимального благоприятствования на территории района для потенциальных инвесторов, улучшение инвестиционного климата</t>
  </si>
  <si>
    <t>Цель 5: Сохранение  здоровья и развитие творческого, нравственного и физического потенциала населения Добровского муниципального района</t>
  </si>
  <si>
    <t>Цель 6: Обеспечение реализации мер по опеке и попечительству</t>
  </si>
  <si>
    <t>Задача 6.1. Повышение эффективности обеспечения временного проживания</t>
  </si>
  <si>
    <t>Количество выявленных детей, находящихся в социально-опасном положении</t>
  </si>
  <si>
    <t>Количество выявленных  семей группы риска</t>
  </si>
  <si>
    <t>Количество семей, стоящих на учете</t>
  </si>
  <si>
    <t>Количество детей, переведенных в социальные центры</t>
  </si>
  <si>
    <t>Количество детей, переданных под опеку</t>
  </si>
  <si>
    <t>Количество детей, направленных в образовательные учреждения для детей-сирот</t>
  </si>
  <si>
    <t>Удельный вес специалистов, принявших участие в программах профессиональной переподготовки и повышения квалификации в общей численности специалистов, %</t>
  </si>
  <si>
    <t>Задача 6.2. Осуществление  деятельности по опеке и попечительству и обеспечение социальных выплат приемным семьям</t>
  </si>
  <si>
    <t>Доля детей ,оставшихся без  попечения родителей, в общей численности детей, проживающих на территрии Добровского района,%</t>
  </si>
  <si>
    <t>Доля детей, устроенных на воспитание в приемные семьи, в общей численности детей, оставшихся без попечения родителей, проживающих на территории Добровского района, %</t>
  </si>
  <si>
    <t>Средняя продолжительность пребывания детей, оставшихся без попечения родителей в интернатах учреждениях до устройства в приемные семьи, дней</t>
  </si>
  <si>
    <t>Количество граждан, пршедших подготовку  к приему ребенка в семью и получивших заключение о возможности принять ребенка (детей) в свою семью, проживающих на территории Добровского района</t>
  </si>
  <si>
    <t>о темпах роста показателей  эффективности и результативности деятельности  ГРБС  и темпов прироста расходов  по отделу  образования  администрации  Добровского муниципального района за 2011г.</t>
  </si>
  <si>
    <t xml:space="preserve"> Факт 2010 г</t>
  </si>
  <si>
    <t>Доля педагогических работников с высшим педагогическим образованием в общем количестве педагогических работников в ДОУ</t>
  </si>
  <si>
    <t>Доля педагогических работников с высшим педагогическим  стажем свыше 10 лет в общем количестве педагогов в ДОУ</t>
  </si>
  <si>
    <t>Количество детей-инвалидов, обучающихся по программам дошкольного образования  на территории Добровского района</t>
  </si>
  <si>
    <t>Среднее количество учеников на одного учителя в учреждениях общего образования</t>
  </si>
  <si>
    <t>Количество учреждений общего образования, в которых капитальный ремонт зданий последний раз проводился более 10 лет назад</t>
  </si>
  <si>
    <t>Среднее количество квадратных метров площади на  одного учащегося в учреждениях общего образованияучеников на одного учителя в учреждениях общего образования</t>
  </si>
  <si>
    <t>Количес тво учащихся, которым предоставлялось бесплатное питание</t>
  </si>
  <si>
    <t>Доля учащихся, обучающихся по ФГОС, в общей численности учащихся,%</t>
  </si>
  <si>
    <t>Среднее количество учащихся на один компьтор</t>
  </si>
  <si>
    <t>Задача 2.2. Энергосбережение в учреждениях образования</t>
  </si>
  <si>
    <t>Экономия ТЭР (в % к уровню 2009г.)</t>
  </si>
  <si>
    <t>Количество сотрудников отдела образования и районного методического кабинета</t>
  </si>
  <si>
    <t xml:space="preserve">ЦЕЛЬ 5 Обеспечение реализации мер государственной социальной поддержки педагогических работников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</si>
</sst>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00"/>
    <numFmt numFmtId="168" formatCode="0.000"/>
  </numFmts>
  <fonts count="1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5" fillId="0" borderId="1" xfId="0" applyNumberFormat="1" applyFont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 indent="1"/>
    </xf>
    <xf numFmtId="2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 indent="1"/>
    </xf>
    <xf numFmtId="164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indent="2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 indent="1"/>
    </xf>
    <xf numFmtId="164" fontId="3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6" fillId="0" borderId="1" xfId="0" applyNumberFormat="1" applyFont="1" applyBorder="1" applyAlignment="1">
      <alignment horizontal="left" vertical="top" wrapText="1" indent="1"/>
    </xf>
    <xf numFmtId="0" fontId="3" fillId="0" borderId="1" xfId="0" applyNumberFormat="1" applyFont="1" applyBorder="1" applyAlignment="1">
      <alignment horizontal="left" vertical="top" wrapText="1" indent="1"/>
    </xf>
    <xf numFmtId="0" fontId="2" fillId="0" borderId="1" xfId="0" applyNumberFormat="1" applyFont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 indent="1"/>
    </xf>
    <xf numFmtId="0" fontId="6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2" fillId="0" borderId="1" xfId="0" applyFont="1" applyFill="1" applyBorder="1" applyAlignment="1">
      <alignment vertical="justify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\&#1042;&#1045;&#1044;.&#1062;&#1045;&#1051;.&#1055;&#1056;&#1054;&#1043;&#1056;&#1040;&#1052;&#1052;&#1040;\2009-2011\&#1054;&#1090;&#1095;&#1077;&#1090;%20&#1079;&#1072;%20200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4"/>
      <sheetName val="прил.3"/>
      <sheetName val="Лист3"/>
    </sheetNames>
    <sheetDataSet>
      <sheetData sheetId="0">
        <row r="44">
          <cell r="E44">
            <v>36145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62"/>
  <sheetViews>
    <sheetView tabSelected="1" zoomScale="75" zoomScaleNormal="75" workbookViewId="0" topLeftCell="A12">
      <selection activeCell="I54" sqref="I54"/>
    </sheetView>
  </sheetViews>
  <sheetFormatPr defaultColWidth="9.00390625" defaultRowHeight="12.75"/>
  <cols>
    <col min="1" max="1" width="51.625" style="2" customWidth="1"/>
    <col min="2" max="2" width="10.25390625" style="3" customWidth="1"/>
    <col min="3" max="4" width="11.375" style="3" customWidth="1"/>
    <col min="5" max="5" width="11.75390625" style="3" customWidth="1"/>
    <col min="6" max="6" width="10.75390625" style="3" customWidth="1"/>
    <col min="7" max="7" width="9.25390625" style="3" customWidth="1"/>
    <col min="8" max="16384" width="8.875" style="2" customWidth="1"/>
  </cols>
  <sheetData>
    <row r="1" spans="7:9" ht="15.75">
      <c r="G1" s="94" t="s">
        <v>146</v>
      </c>
      <c r="H1" s="94"/>
      <c r="I1" s="94"/>
    </row>
    <row r="2" spans="1:9" ht="18.75">
      <c r="A2" s="103" t="s">
        <v>2</v>
      </c>
      <c r="B2" s="103"/>
      <c r="C2" s="103"/>
      <c r="D2" s="103"/>
      <c r="E2" s="103"/>
      <c r="F2" s="103"/>
      <c r="G2" s="103"/>
      <c r="H2" s="103"/>
      <c r="I2" s="103"/>
    </row>
    <row r="3" spans="1:9" ht="18.75" customHeight="1">
      <c r="A3" s="102" t="s">
        <v>159</v>
      </c>
      <c r="B3" s="102"/>
      <c r="C3" s="102"/>
      <c r="D3" s="102"/>
      <c r="E3" s="102"/>
      <c r="F3" s="102"/>
      <c r="G3" s="102"/>
      <c r="H3" s="102"/>
      <c r="I3" s="102"/>
    </row>
    <row r="4" spans="1:9" ht="18.75" customHeight="1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.75">
      <c r="A5" s="102"/>
      <c r="B5" s="102"/>
      <c r="C5" s="102"/>
      <c r="D5" s="102"/>
      <c r="E5" s="102"/>
      <c r="F5" s="102"/>
      <c r="G5" s="102"/>
      <c r="H5" s="102"/>
      <c r="I5" s="102"/>
    </row>
    <row r="6" spans="1:7" ht="15.75">
      <c r="A6" s="100"/>
      <c r="B6" s="100"/>
      <c r="C6" s="100"/>
      <c r="D6" s="100"/>
      <c r="E6" s="100"/>
      <c r="F6" s="100"/>
      <c r="G6" s="100"/>
    </row>
    <row r="7" ht="15.75">
      <c r="G7" s="2" t="s">
        <v>3</v>
      </c>
    </row>
    <row r="8" spans="1:9" s="5" customFormat="1" ht="48.75" customHeight="1">
      <c r="A8" s="98" t="s">
        <v>4</v>
      </c>
      <c r="B8" s="95" t="s">
        <v>5</v>
      </c>
      <c r="C8" s="96"/>
      <c r="D8" s="97"/>
      <c r="E8" s="101" t="s">
        <v>6</v>
      </c>
      <c r="F8" s="101"/>
      <c r="G8" s="101"/>
      <c r="H8" s="98" t="s">
        <v>147</v>
      </c>
      <c r="I8" s="98" t="s">
        <v>0</v>
      </c>
    </row>
    <row r="9" spans="1:9" s="5" customFormat="1" ht="36" customHeight="1">
      <c r="A9" s="98"/>
      <c r="B9" s="4" t="s">
        <v>154</v>
      </c>
      <c r="C9" s="4" t="s">
        <v>155</v>
      </c>
      <c r="D9" s="4" t="s">
        <v>39</v>
      </c>
      <c r="E9" s="4" t="s">
        <v>154</v>
      </c>
      <c r="F9" s="4" t="s">
        <v>155</v>
      </c>
      <c r="G9" s="4" t="s">
        <v>39</v>
      </c>
      <c r="H9" s="98"/>
      <c r="I9" s="99"/>
    </row>
    <row r="10" spans="1:9" s="5" customFormat="1" ht="31.5">
      <c r="A10" s="6" t="s">
        <v>40</v>
      </c>
      <c r="B10" s="7"/>
      <c r="C10" s="8"/>
      <c r="D10" s="7">
        <f>(D11+D18+D52)/3</f>
        <v>47.65835657709156</v>
      </c>
      <c r="E10" s="7">
        <f>E11+E18+E52</f>
        <v>74479</v>
      </c>
      <c r="F10" s="7">
        <f>F11+F18+F52</f>
        <v>100285.2</v>
      </c>
      <c r="G10" s="69">
        <f>F10/E10*100</f>
        <v>134.6489614522214</v>
      </c>
      <c r="H10" s="69">
        <f>D10-G10</f>
        <v>-86.99060487512986</v>
      </c>
      <c r="I10" s="7">
        <f>(I11+I18+I52)/3</f>
        <v>2</v>
      </c>
    </row>
    <row r="11" spans="1:9" s="5" customFormat="1" ht="50.25" customHeight="1">
      <c r="A11" s="9" t="s">
        <v>41</v>
      </c>
      <c r="B11" s="44"/>
      <c r="C11" s="4"/>
      <c r="D11" s="44">
        <v>133.2</v>
      </c>
      <c r="E11" s="44">
        <v>51388.4</v>
      </c>
      <c r="F11" s="44">
        <v>75145.4</v>
      </c>
      <c r="G11" s="44">
        <f>F11/E11*100</f>
        <v>146.23027765020896</v>
      </c>
      <c r="H11" s="44">
        <f>D11-G11</f>
        <v>-13.030277650208973</v>
      </c>
      <c r="I11" s="44">
        <v>3</v>
      </c>
    </row>
    <row r="12" spans="1:9" s="5" customFormat="1" ht="30">
      <c r="A12" s="12" t="s">
        <v>160</v>
      </c>
      <c r="B12" s="77">
        <v>17970</v>
      </c>
      <c r="C12" s="4">
        <v>17893</v>
      </c>
      <c r="D12" s="44">
        <f>C12/B12*100</f>
        <v>99.5715080690039</v>
      </c>
      <c r="E12" s="44"/>
      <c r="F12" s="4"/>
      <c r="G12" s="44"/>
      <c r="H12" s="44"/>
      <c r="I12" s="4"/>
    </row>
    <row r="13" spans="1:9" s="15" customFormat="1" ht="31.5">
      <c r="A13" s="13" t="s">
        <v>161</v>
      </c>
      <c r="B13" s="67">
        <v>100</v>
      </c>
      <c r="C13" s="4">
        <v>100</v>
      </c>
      <c r="D13" s="44">
        <f>C13/B13*100</f>
        <v>100</v>
      </c>
      <c r="E13" s="67"/>
      <c r="F13" s="67"/>
      <c r="G13" s="44"/>
      <c r="H13" s="44"/>
      <c r="I13" s="70"/>
    </row>
    <row r="14" spans="1:9" s="5" customFormat="1" ht="42" customHeight="1">
      <c r="A14" s="16" t="s">
        <v>162</v>
      </c>
      <c r="B14" s="44">
        <v>3</v>
      </c>
      <c r="C14" s="4">
        <v>10</v>
      </c>
      <c r="D14" s="44">
        <f>C14/B14*100</f>
        <v>333.33333333333337</v>
      </c>
      <c r="E14" s="44"/>
      <c r="F14" s="44"/>
      <c r="G14" s="44"/>
      <c r="H14" s="44"/>
      <c r="I14" s="4"/>
    </row>
    <row r="15" spans="1:9" s="5" customFormat="1" ht="25.5" hidden="1">
      <c r="A15" s="16" t="s">
        <v>42</v>
      </c>
      <c r="B15" s="44"/>
      <c r="C15" s="4"/>
      <c r="D15" s="44" t="e">
        <f>C15/B15*100</f>
        <v>#DIV/0!</v>
      </c>
      <c r="E15" s="44"/>
      <c r="F15" s="44"/>
      <c r="G15" s="44"/>
      <c r="H15" s="44"/>
      <c r="I15" s="4"/>
    </row>
    <row r="16" spans="1:9" s="5" customFormat="1" ht="25.5" hidden="1">
      <c r="A16" s="16" t="s">
        <v>43</v>
      </c>
      <c r="B16" s="44"/>
      <c r="C16" s="4"/>
      <c r="D16" s="44" t="e">
        <f>C16/B16*100</f>
        <v>#DIV/0!</v>
      </c>
      <c r="E16" s="44"/>
      <c r="F16" s="44"/>
      <c r="G16" s="44"/>
      <c r="H16" s="44"/>
      <c r="I16" s="4"/>
    </row>
    <row r="17" spans="1:9" s="5" customFormat="1" ht="56.25" customHeight="1">
      <c r="A17" s="16" t="s">
        <v>163</v>
      </c>
      <c r="B17" s="44">
        <v>0</v>
      </c>
      <c r="C17" s="4">
        <v>0</v>
      </c>
      <c r="D17" s="44">
        <v>0</v>
      </c>
      <c r="E17" s="44"/>
      <c r="F17" s="44"/>
      <c r="G17" s="44"/>
      <c r="H17" s="44"/>
      <c r="I17" s="4"/>
    </row>
    <row r="18" spans="1:9" s="5" customFormat="1" ht="31.5">
      <c r="A18" s="53" t="s">
        <v>45</v>
      </c>
      <c r="B18" s="44"/>
      <c r="C18" s="4"/>
      <c r="D18" s="44">
        <f>(D19+D20+D23+D21+D22+D51)/6</f>
        <v>117.27506973127468</v>
      </c>
      <c r="E18" s="44">
        <v>22845.1</v>
      </c>
      <c r="F18" s="44">
        <v>24834.1</v>
      </c>
      <c r="G18" s="44">
        <f>F18/E18*100</f>
        <v>108.70646221728073</v>
      </c>
      <c r="H18" s="44">
        <f>D18-G18</f>
        <v>8.568607513993953</v>
      </c>
      <c r="I18" s="4">
        <v>3</v>
      </c>
    </row>
    <row r="19" spans="1:9" s="5" customFormat="1" ht="43.5" customHeight="1">
      <c r="A19" s="16" t="s">
        <v>164</v>
      </c>
      <c r="B19" s="44">
        <v>97</v>
      </c>
      <c r="C19" s="4">
        <v>96</v>
      </c>
      <c r="D19" s="44">
        <f>C19/B19*100</f>
        <v>98.96907216494846</v>
      </c>
      <c r="E19" s="44"/>
      <c r="F19" s="44"/>
      <c r="G19" s="44"/>
      <c r="H19" s="44"/>
      <c r="I19" s="4"/>
    </row>
    <row r="20" spans="1:9" s="5" customFormat="1" ht="57" customHeight="1">
      <c r="A20" s="16" t="s">
        <v>165</v>
      </c>
      <c r="B20" s="44">
        <v>0</v>
      </c>
      <c r="C20" s="4">
        <v>2</v>
      </c>
      <c r="D20" s="44">
        <v>200</v>
      </c>
      <c r="E20" s="44"/>
      <c r="F20" s="44"/>
      <c r="G20" s="44"/>
      <c r="H20" s="44"/>
      <c r="I20" s="4"/>
    </row>
    <row r="21" spans="1:9" s="5" customFormat="1" ht="27" customHeight="1">
      <c r="A21" s="16" t="s">
        <v>166</v>
      </c>
      <c r="B21" s="44">
        <v>228</v>
      </c>
      <c r="C21" s="4">
        <v>241</v>
      </c>
      <c r="D21" s="44">
        <f>C21/B21*100</f>
        <v>105.70175438596492</v>
      </c>
      <c r="E21" s="44"/>
      <c r="F21" s="44"/>
      <c r="G21" s="44"/>
      <c r="H21" s="44"/>
      <c r="I21" s="4"/>
    </row>
    <row r="22" spans="1:9" s="5" customFormat="1" ht="41.25" customHeight="1">
      <c r="A22" s="16" t="s">
        <v>167</v>
      </c>
      <c r="B22" s="44">
        <v>100</v>
      </c>
      <c r="C22" s="4">
        <v>100</v>
      </c>
      <c r="D22" s="44">
        <f>C22/B22*100</f>
        <v>100</v>
      </c>
      <c r="E22" s="44"/>
      <c r="F22" s="44"/>
      <c r="G22" s="44"/>
      <c r="H22" s="44"/>
      <c r="I22" s="4"/>
    </row>
    <row r="23" spans="1:9" s="5" customFormat="1" ht="42" customHeight="1">
      <c r="A23" s="16" t="s">
        <v>168</v>
      </c>
      <c r="B23" s="44">
        <v>68.6</v>
      </c>
      <c r="C23" s="4">
        <v>67.9</v>
      </c>
      <c r="D23" s="44">
        <f>C23/B23*100</f>
        <v>98.97959183673471</v>
      </c>
      <c r="E23" s="44"/>
      <c r="F23" s="44"/>
      <c r="G23" s="44"/>
      <c r="H23" s="44"/>
      <c r="I23" s="4"/>
    </row>
    <row r="24" spans="1:9" s="5" customFormat="1" ht="78.75" hidden="1">
      <c r="A24" s="19" t="s">
        <v>9</v>
      </c>
      <c r="B24" s="7"/>
      <c r="C24" s="8"/>
      <c r="D24" s="8"/>
      <c r="E24" s="7">
        <f>SUM(E25,E30)</f>
        <v>61.839999999999996</v>
      </c>
      <c r="F24" s="7">
        <f>SUM(F25,F30)</f>
        <v>57.578296</v>
      </c>
      <c r="G24" s="44">
        <f aca="true" t="shared" si="0" ref="G24:G50">F24/E24*100</f>
        <v>93.10849935316948</v>
      </c>
      <c r="H24" s="4"/>
      <c r="I24" s="4"/>
    </row>
    <row r="25" spans="1:9" s="5" customFormat="1" ht="0.75" customHeight="1" hidden="1">
      <c r="A25" s="20" t="s">
        <v>10</v>
      </c>
      <c r="B25" s="44"/>
      <c r="C25" s="4"/>
      <c r="D25" s="4"/>
      <c r="E25" s="44">
        <f>SUM(E28:E29)</f>
        <v>21.54</v>
      </c>
      <c r="F25" s="44">
        <f>SUM(F28:F29)</f>
        <v>21.433296</v>
      </c>
      <c r="G25" s="44">
        <f t="shared" si="0"/>
        <v>99.50462395543175</v>
      </c>
      <c r="H25" s="4"/>
      <c r="I25" s="4"/>
    </row>
    <row r="26" spans="1:9" s="5" customFormat="1" ht="60" hidden="1">
      <c r="A26" s="21" t="s">
        <v>11</v>
      </c>
      <c r="B26" s="44">
        <v>33.6</v>
      </c>
      <c r="C26" s="44">
        <v>34.1</v>
      </c>
      <c r="D26" s="44">
        <f>C26/B26*100</f>
        <v>101.48809523809523</v>
      </c>
      <c r="E26" s="44"/>
      <c r="F26" s="4"/>
      <c r="G26" s="44" t="e">
        <f t="shared" si="0"/>
        <v>#DIV/0!</v>
      </c>
      <c r="H26" s="4"/>
      <c r="I26" s="4"/>
    </row>
    <row r="27" spans="1:9" s="15" customFormat="1" ht="47.25" hidden="1">
      <c r="A27" s="13" t="s">
        <v>7</v>
      </c>
      <c r="B27" s="67"/>
      <c r="C27" s="4"/>
      <c r="D27" s="4"/>
      <c r="E27" s="67">
        <v>21.6</v>
      </c>
      <c r="F27" s="67">
        <f>SUM(F25)</f>
        <v>21.433296</v>
      </c>
      <c r="G27" s="44">
        <f t="shared" si="0"/>
        <v>99.2282222222222</v>
      </c>
      <c r="H27" s="70"/>
      <c r="I27" s="70"/>
    </row>
    <row r="28" spans="1:9" s="5" customFormat="1" ht="44.25" customHeight="1" hidden="1">
      <c r="A28" s="22" t="s">
        <v>12</v>
      </c>
      <c r="B28" s="44"/>
      <c r="C28" s="4"/>
      <c r="D28" s="4"/>
      <c r="E28" s="44">
        <v>21.5</v>
      </c>
      <c r="F28" s="44">
        <f>13.603+7.778</f>
        <v>21.381</v>
      </c>
      <c r="G28" s="44">
        <f t="shared" si="0"/>
        <v>99.44651162790697</v>
      </c>
      <c r="H28" s="4"/>
      <c r="I28" s="4"/>
    </row>
    <row r="29" spans="1:9" s="5" customFormat="1" ht="51" customHeight="1" hidden="1">
      <c r="A29" s="22" t="s">
        <v>13</v>
      </c>
      <c r="B29" s="44"/>
      <c r="C29" s="4"/>
      <c r="D29" s="4"/>
      <c r="E29" s="78">
        <v>0.04</v>
      </c>
      <c r="F29" s="78">
        <f>52.296/1000</f>
        <v>0.052296</v>
      </c>
      <c r="G29" s="44">
        <f t="shared" si="0"/>
        <v>130.74</v>
      </c>
      <c r="H29" s="4"/>
      <c r="I29" s="4"/>
    </row>
    <row r="30" spans="1:9" s="5" customFormat="1" ht="47.25" hidden="1">
      <c r="A30" s="20" t="s">
        <v>14</v>
      </c>
      <c r="B30" s="44"/>
      <c r="C30" s="4"/>
      <c r="D30" s="4"/>
      <c r="E30" s="44">
        <f>SUM(E33)</f>
        <v>40.3</v>
      </c>
      <c r="F30" s="44">
        <f>SUM(F33)</f>
        <v>36.145</v>
      </c>
      <c r="G30" s="44">
        <f t="shared" si="0"/>
        <v>89.68982630272954</v>
      </c>
      <c r="H30" s="4"/>
      <c r="I30" s="4"/>
    </row>
    <row r="31" spans="1:9" s="5" customFormat="1" ht="45" hidden="1">
      <c r="A31" s="21" t="s">
        <v>15</v>
      </c>
      <c r="B31" s="44">
        <v>14.4</v>
      </c>
      <c r="C31" s="4">
        <v>16.9</v>
      </c>
      <c r="D31" s="44">
        <f>C31/B31*100</f>
        <v>117.3611111111111</v>
      </c>
      <c r="E31" s="44"/>
      <c r="F31" s="4"/>
      <c r="G31" s="44" t="e">
        <f t="shared" si="0"/>
        <v>#DIV/0!</v>
      </c>
      <c r="H31" s="4"/>
      <c r="I31" s="4"/>
    </row>
    <row r="32" spans="1:9" s="15" customFormat="1" ht="47.25" hidden="1">
      <c r="A32" s="13" t="s">
        <v>7</v>
      </c>
      <c r="B32" s="67"/>
      <c r="C32" s="4"/>
      <c r="D32" s="4"/>
      <c r="E32" s="67">
        <v>40.3</v>
      </c>
      <c r="F32" s="67">
        <f>SUM(F30)</f>
        <v>36.145</v>
      </c>
      <c r="G32" s="44">
        <f t="shared" si="0"/>
        <v>89.68982630272954</v>
      </c>
      <c r="H32" s="70"/>
      <c r="I32" s="70"/>
    </row>
    <row r="33" spans="1:9" ht="38.25" hidden="1">
      <c r="A33" s="22" t="s">
        <v>16</v>
      </c>
      <c r="B33" s="44"/>
      <c r="C33" s="4"/>
      <c r="D33" s="4"/>
      <c r="E33" s="44">
        <v>40.3</v>
      </c>
      <c r="F33" s="44">
        <f>SUM('[1]прил.4'!E$44/1000)</f>
        <v>36.145</v>
      </c>
      <c r="G33" s="44">
        <f t="shared" si="0"/>
        <v>89.68982630272954</v>
      </c>
      <c r="H33" s="79"/>
      <c r="I33" s="79"/>
    </row>
    <row r="34" spans="1:9" s="5" customFormat="1" ht="63" hidden="1">
      <c r="A34" s="19" t="s">
        <v>17</v>
      </c>
      <c r="B34" s="7"/>
      <c r="C34" s="32"/>
      <c r="D34" s="32"/>
      <c r="E34" s="7">
        <f>SUM(E35,E42)</f>
        <v>438.2</v>
      </c>
      <c r="F34" s="7">
        <f>SUM(F35,F42)</f>
        <v>357.6651</v>
      </c>
      <c r="G34" s="44">
        <f t="shared" si="0"/>
        <v>81.62142857142857</v>
      </c>
      <c r="H34" s="4"/>
      <c r="I34" s="4"/>
    </row>
    <row r="35" spans="1:9" s="5" customFormat="1" ht="63" hidden="1">
      <c r="A35" s="20" t="s">
        <v>18</v>
      </c>
      <c r="B35" s="44"/>
      <c r="C35" s="4"/>
      <c r="D35" s="4"/>
      <c r="E35" s="44">
        <f>SUM(E37+E39)</f>
        <v>423.9</v>
      </c>
      <c r="F35" s="44">
        <f>SUM(F37+F39)</f>
        <v>342</v>
      </c>
      <c r="G35" s="44">
        <f t="shared" si="0"/>
        <v>80.67940552016985</v>
      </c>
      <c r="H35" s="4"/>
      <c r="I35" s="4"/>
    </row>
    <row r="36" spans="1:9" s="5" customFormat="1" ht="75" hidden="1">
      <c r="A36" s="21" t="s">
        <v>19</v>
      </c>
      <c r="B36" s="44">
        <v>93</v>
      </c>
      <c r="C36" s="44">
        <v>97</v>
      </c>
      <c r="D36" s="44">
        <f>C36/B36*100</f>
        <v>104.3010752688172</v>
      </c>
      <c r="E36" s="44"/>
      <c r="F36" s="4"/>
      <c r="G36" s="44" t="e">
        <f t="shared" si="0"/>
        <v>#DIV/0!</v>
      </c>
      <c r="H36" s="4"/>
      <c r="I36" s="4"/>
    </row>
    <row r="37" spans="1:9" s="15" customFormat="1" ht="0.75" customHeight="1" hidden="1">
      <c r="A37" s="13" t="s">
        <v>7</v>
      </c>
      <c r="B37" s="67"/>
      <c r="C37" s="4"/>
      <c r="D37" s="4"/>
      <c r="E37" s="67">
        <f>SUM(E38)</f>
        <v>423.9</v>
      </c>
      <c r="F37" s="67">
        <f>SUM(F38)</f>
        <v>342</v>
      </c>
      <c r="G37" s="44">
        <f t="shared" si="0"/>
        <v>80.67940552016985</v>
      </c>
      <c r="H37" s="70"/>
      <c r="I37" s="70"/>
    </row>
    <row r="38" spans="1:9" s="5" customFormat="1" ht="38.25" hidden="1">
      <c r="A38" s="26" t="s">
        <v>20</v>
      </c>
      <c r="B38" s="80"/>
      <c r="C38" s="4"/>
      <c r="D38" s="4"/>
      <c r="E38" s="80">
        <v>423.9</v>
      </c>
      <c r="F38" s="80">
        <v>342</v>
      </c>
      <c r="G38" s="44">
        <f t="shared" si="0"/>
        <v>80.67940552016985</v>
      </c>
      <c r="H38" s="4"/>
      <c r="I38" s="4"/>
    </row>
    <row r="39" spans="1:9" s="5" customFormat="1" ht="110.25" hidden="1">
      <c r="A39" s="18" t="s">
        <v>8</v>
      </c>
      <c r="B39" s="80"/>
      <c r="C39" s="4"/>
      <c r="D39" s="4"/>
      <c r="E39" s="80">
        <v>0</v>
      </c>
      <c r="F39" s="80">
        <v>0</v>
      </c>
      <c r="G39" s="44" t="e">
        <f t="shared" si="0"/>
        <v>#DIV/0!</v>
      </c>
      <c r="H39" s="4"/>
      <c r="I39" s="4"/>
    </row>
    <row r="40" spans="1:9" s="30" customFormat="1" ht="47.25" hidden="1">
      <c r="A40" s="28" t="s">
        <v>21</v>
      </c>
      <c r="B40" s="70"/>
      <c r="C40" s="70"/>
      <c r="D40" s="70"/>
      <c r="E40" s="70"/>
      <c r="F40" s="70"/>
      <c r="G40" s="44" t="e">
        <f t="shared" si="0"/>
        <v>#DIV/0!</v>
      </c>
      <c r="H40" s="72"/>
      <c r="I40" s="72"/>
    </row>
    <row r="41" spans="1:9" s="1" customFormat="1" ht="51" hidden="1">
      <c r="A41" s="26" t="s">
        <v>22</v>
      </c>
      <c r="B41" s="70"/>
      <c r="C41" s="70"/>
      <c r="D41" s="70"/>
      <c r="E41" s="70"/>
      <c r="F41" s="70"/>
      <c r="G41" s="44" t="e">
        <f t="shared" si="0"/>
        <v>#DIV/0!</v>
      </c>
      <c r="H41" s="73"/>
      <c r="I41" s="73"/>
    </row>
    <row r="42" spans="1:9" s="31" customFormat="1" ht="47.25" hidden="1">
      <c r="A42" s="20" t="s">
        <v>23</v>
      </c>
      <c r="B42" s="67"/>
      <c r="C42" s="4"/>
      <c r="D42" s="4"/>
      <c r="E42" s="67">
        <f>SUM(E45)</f>
        <v>14.3</v>
      </c>
      <c r="F42" s="67">
        <f>SUM(F45)</f>
        <v>15.665099999999999</v>
      </c>
      <c r="G42" s="44">
        <f t="shared" si="0"/>
        <v>109.54615384615383</v>
      </c>
      <c r="H42" s="81"/>
      <c r="I42" s="81"/>
    </row>
    <row r="43" spans="1:9" s="31" customFormat="1" ht="45" hidden="1">
      <c r="A43" s="21" t="s">
        <v>24</v>
      </c>
      <c r="B43" s="67">
        <v>67</v>
      </c>
      <c r="C43" s="4">
        <v>68.3</v>
      </c>
      <c r="D43" s="44">
        <f>C43/B43*100</f>
        <v>101.94029850746269</v>
      </c>
      <c r="E43" s="67"/>
      <c r="F43" s="4"/>
      <c r="G43" s="44" t="e">
        <f t="shared" si="0"/>
        <v>#DIV/0!</v>
      </c>
      <c r="H43" s="81"/>
      <c r="I43" s="81"/>
    </row>
    <row r="44" spans="1:9" s="15" customFormat="1" ht="47.25" hidden="1">
      <c r="A44" s="13" t="s">
        <v>7</v>
      </c>
      <c r="B44" s="67"/>
      <c r="C44" s="4"/>
      <c r="D44" s="4"/>
      <c r="E44" s="67">
        <f>SUM(E42)</f>
        <v>14.3</v>
      </c>
      <c r="F44" s="67">
        <f>SUM(F42)</f>
        <v>15.665099999999999</v>
      </c>
      <c r="G44" s="44">
        <f t="shared" si="0"/>
        <v>109.54615384615383</v>
      </c>
      <c r="H44" s="70"/>
      <c r="I44" s="70"/>
    </row>
    <row r="45" spans="1:9" s="31" customFormat="1" ht="38.25" hidden="1">
      <c r="A45" s="26" t="s">
        <v>25</v>
      </c>
      <c r="B45" s="67"/>
      <c r="C45" s="4"/>
      <c r="D45" s="4"/>
      <c r="E45" s="67">
        <v>14.3</v>
      </c>
      <c r="F45" s="44">
        <f>42217/1000*0.3+3</f>
        <v>15.665099999999999</v>
      </c>
      <c r="G45" s="44">
        <f t="shared" si="0"/>
        <v>109.54615384615383</v>
      </c>
      <c r="H45" s="81"/>
      <c r="I45" s="81"/>
    </row>
    <row r="46" spans="1:9" s="1" customFormat="1" ht="0.75" customHeight="1" hidden="1">
      <c r="A46" s="19" t="s">
        <v>26</v>
      </c>
      <c r="B46" s="7"/>
      <c r="C46" s="32"/>
      <c r="D46" s="32"/>
      <c r="E46" s="7">
        <f>SUM(E47)</f>
        <v>0</v>
      </c>
      <c r="F46" s="7">
        <f>SUM(F47)</f>
        <v>4.6673</v>
      </c>
      <c r="G46" s="44" t="e">
        <f t="shared" si="0"/>
        <v>#DIV/0!</v>
      </c>
      <c r="H46" s="73"/>
      <c r="I46" s="73"/>
    </row>
    <row r="47" spans="1:9" s="1" customFormat="1" ht="63" hidden="1">
      <c r="A47" s="20" t="s">
        <v>27</v>
      </c>
      <c r="B47" s="44"/>
      <c r="C47" s="4"/>
      <c r="D47" s="4"/>
      <c r="E47" s="44">
        <f>SUM(E48)</f>
        <v>0</v>
      </c>
      <c r="F47" s="44">
        <f>SUM(F48)</f>
        <v>4.6673</v>
      </c>
      <c r="G47" s="44" t="e">
        <f t="shared" si="0"/>
        <v>#DIV/0!</v>
      </c>
      <c r="H47" s="73"/>
      <c r="I47" s="73"/>
    </row>
    <row r="48" spans="1:9" s="1" customFormat="1" ht="47.25" hidden="1">
      <c r="A48" s="33" t="s">
        <v>28</v>
      </c>
      <c r="B48" s="44"/>
      <c r="C48" s="4"/>
      <c r="D48" s="4"/>
      <c r="E48" s="44">
        <v>0</v>
      </c>
      <c r="F48" s="44">
        <f>4667.3/1000</f>
        <v>4.6673</v>
      </c>
      <c r="G48" s="44" t="e">
        <f t="shared" si="0"/>
        <v>#DIV/0!</v>
      </c>
      <c r="H48" s="75"/>
      <c r="I48" s="75"/>
    </row>
    <row r="49" spans="1:9" s="1" customFormat="1" ht="63" hidden="1">
      <c r="A49" s="34" t="s">
        <v>29</v>
      </c>
      <c r="B49" s="32"/>
      <c r="C49" s="32"/>
      <c r="D49" s="32"/>
      <c r="E49" s="32"/>
      <c r="F49" s="32"/>
      <c r="G49" s="44" t="e">
        <f t="shared" si="0"/>
        <v>#DIV/0!</v>
      </c>
      <c r="H49" s="73"/>
      <c r="I49" s="73"/>
    </row>
    <row r="50" spans="1:9" s="36" customFormat="1" ht="53.25" customHeight="1" hidden="1">
      <c r="A50" s="35" t="s">
        <v>30</v>
      </c>
      <c r="B50" s="67"/>
      <c r="C50" s="44"/>
      <c r="D50" s="44"/>
      <c r="E50" s="67">
        <v>61.8</v>
      </c>
      <c r="F50" s="44">
        <f>345.5/1000</f>
        <v>0.3455</v>
      </c>
      <c r="G50" s="44">
        <f t="shared" si="0"/>
        <v>0.5590614886731391</v>
      </c>
      <c r="H50" s="73"/>
      <c r="I50" s="73"/>
    </row>
    <row r="51" spans="1:9" s="36" customFormat="1" ht="36.75" customHeight="1">
      <c r="A51" s="91" t="s">
        <v>169</v>
      </c>
      <c r="B51" s="67">
        <v>2</v>
      </c>
      <c r="C51" s="44">
        <v>2</v>
      </c>
      <c r="D51" s="44">
        <f>C51/B51*100</f>
        <v>100</v>
      </c>
      <c r="E51" s="67"/>
      <c r="F51" s="44"/>
      <c r="G51" s="44"/>
      <c r="H51" s="73"/>
      <c r="I51" s="73"/>
    </row>
    <row r="52" spans="1:9" s="36" customFormat="1" ht="19.5" customHeight="1">
      <c r="A52" s="53" t="s">
        <v>170</v>
      </c>
      <c r="B52" s="67"/>
      <c r="C52" s="44"/>
      <c r="D52" s="44">
        <v>-107.5</v>
      </c>
      <c r="E52" s="67">
        <v>245.5</v>
      </c>
      <c r="F52" s="44">
        <v>305.7</v>
      </c>
      <c r="G52" s="44">
        <f>F52/E52*100</f>
        <v>124.5213849287169</v>
      </c>
      <c r="H52" s="44">
        <f>D52-G52</f>
        <v>-232.02138492871688</v>
      </c>
      <c r="I52" s="93">
        <v>0</v>
      </c>
    </row>
    <row r="53" spans="1:9" s="36" customFormat="1" ht="36.75" customHeight="1">
      <c r="A53" s="91" t="s">
        <v>171</v>
      </c>
      <c r="B53" s="67">
        <v>0</v>
      </c>
      <c r="C53" s="44">
        <v>-7.5</v>
      </c>
      <c r="D53" s="44">
        <v>-107.5</v>
      </c>
      <c r="E53" s="67"/>
      <c r="F53" s="44"/>
      <c r="G53" s="44"/>
      <c r="H53" s="73"/>
      <c r="I53" s="73"/>
    </row>
    <row r="54" spans="1:9" s="52" customFormat="1" ht="30" customHeight="1">
      <c r="A54" s="51" t="s">
        <v>31</v>
      </c>
      <c r="B54" s="7"/>
      <c r="C54" s="7"/>
      <c r="D54" s="7">
        <f aca="true" t="shared" si="1" ref="D54:I54">D10</f>
        <v>47.65835657709156</v>
      </c>
      <c r="E54" s="7">
        <f t="shared" si="1"/>
        <v>74479</v>
      </c>
      <c r="F54" s="7">
        <f t="shared" si="1"/>
        <v>100285.2</v>
      </c>
      <c r="G54" s="7">
        <f t="shared" si="1"/>
        <v>134.6489614522214</v>
      </c>
      <c r="H54" s="69">
        <f>D54-G54</f>
        <v>-86.99060487512986</v>
      </c>
      <c r="I54" s="7">
        <f t="shared" si="1"/>
        <v>2</v>
      </c>
    </row>
    <row r="55" spans="1:9" ht="21" customHeight="1" hidden="1">
      <c r="A55" s="37" t="s">
        <v>32</v>
      </c>
      <c r="B55" s="11"/>
      <c r="C55" s="10"/>
      <c r="D55" s="10"/>
      <c r="E55" s="11"/>
      <c r="F55" s="11"/>
      <c r="G55" s="44"/>
      <c r="H55" s="46"/>
      <c r="I55" s="46"/>
    </row>
    <row r="56" spans="1:9" ht="22.5" customHeight="1" hidden="1">
      <c r="A56" s="38" t="s">
        <v>33</v>
      </c>
      <c r="B56" s="10"/>
      <c r="C56" s="10"/>
      <c r="D56" s="10"/>
      <c r="E56" s="10">
        <f>SUM(E54)</f>
        <v>74479</v>
      </c>
      <c r="F56" s="10">
        <f>SUM(F54)</f>
        <v>100285.2</v>
      </c>
      <c r="G56" s="44">
        <f>F56/E56*100</f>
        <v>134.6489614522214</v>
      </c>
      <c r="H56" s="46"/>
      <c r="I56" s="46"/>
    </row>
    <row r="57" spans="1:9" ht="22.5" customHeight="1" hidden="1">
      <c r="A57" s="38" t="s">
        <v>34</v>
      </c>
      <c r="B57" s="10"/>
      <c r="C57" s="10"/>
      <c r="D57" s="10"/>
      <c r="E57" s="10" t="e">
        <f>SUM(E58:E60)</f>
        <v>#REF!</v>
      </c>
      <c r="F57" s="10" t="e">
        <f>SUM(F58:F60)</f>
        <v>#REF!</v>
      </c>
      <c r="G57" s="44" t="e">
        <f>F57/E57*100</f>
        <v>#REF!</v>
      </c>
      <c r="H57" s="46"/>
      <c r="I57" s="46"/>
    </row>
    <row r="58" spans="1:9" ht="15.75" hidden="1">
      <c r="A58" s="39" t="s">
        <v>35</v>
      </c>
      <c r="B58" s="40"/>
      <c r="C58" s="40"/>
      <c r="D58" s="40"/>
      <c r="E58" s="40">
        <f>SUM(E50+E48+E40)</f>
        <v>61.8</v>
      </c>
      <c r="F58" s="40">
        <f>SUM(F50+F48+F40)</f>
        <v>5.0128</v>
      </c>
      <c r="G58" s="44">
        <f>F58/E58*100</f>
        <v>8.111326860841425</v>
      </c>
      <c r="H58" s="46"/>
      <c r="I58" s="46"/>
    </row>
    <row r="59" spans="1:9" ht="15.75" hidden="1">
      <c r="A59" s="39" t="s">
        <v>36</v>
      </c>
      <c r="B59" s="40"/>
      <c r="C59" s="40"/>
      <c r="D59" s="40"/>
      <c r="E59" s="40">
        <f>SUM(E13+E27+E32+E37+E44)</f>
        <v>500.09999999999997</v>
      </c>
      <c r="F59" s="40">
        <f>SUM(F13+F27+F32+F37+F44)</f>
        <v>415.243396</v>
      </c>
      <c r="G59" s="44">
        <f>F59/E59*100</f>
        <v>83.03207278544292</v>
      </c>
      <c r="H59" s="46"/>
      <c r="I59" s="46"/>
    </row>
    <row r="60" spans="1:9" ht="15.75" hidden="1">
      <c r="A60" s="39" t="s">
        <v>37</v>
      </c>
      <c r="B60" s="40"/>
      <c r="C60" s="40"/>
      <c r="D60" s="40"/>
      <c r="E60" s="40" t="e">
        <f>SUM(#REF!+E39)</f>
        <v>#REF!</v>
      </c>
      <c r="F60" s="40" t="e">
        <f>SUM(#REF!+F39)</f>
        <v>#REF!</v>
      </c>
      <c r="G60" s="44">
        <v>0</v>
      </c>
      <c r="H60" s="46"/>
      <c r="I60" s="46"/>
    </row>
    <row r="61" spans="1:9" ht="15.75" hidden="1">
      <c r="A61" s="41" t="s">
        <v>38</v>
      </c>
      <c r="B61" s="40"/>
      <c r="C61" s="40"/>
      <c r="D61" s="40"/>
      <c r="E61" s="40" t="e">
        <f>SUM(#REF!)</f>
        <v>#REF!</v>
      </c>
      <c r="F61" s="40" t="e">
        <f>SUM(#REF!)</f>
        <v>#REF!</v>
      </c>
      <c r="G61" s="44" t="e">
        <f>F61/E61*100</f>
        <v>#REF!</v>
      </c>
      <c r="H61" s="46"/>
      <c r="I61" s="46"/>
    </row>
    <row r="62" spans="1:7" ht="15.75">
      <c r="A62" s="42"/>
      <c r="B62" s="43"/>
      <c r="C62" s="43"/>
      <c r="D62" s="43"/>
      <c r="E62" s="43"/>
      <c r="F62" s="43"/>
      <c r="G62" s="43"/>
    </row>
    <row r="130" ht="15.75"/>
    <row r="131" ht="15.75"/>
    <row r="132" ht="15.75"/>
    <row r="133" ht="15.75"/>
    <row r="134" ht="15.75"/>
    <row r="135" ht="15.75"/>
  </sheetData>
  <mergeCells count="9">
    <mergeCell ref="G1:I1"/>
    <mergeCell ref="B8:D8"/>
    <mergeCell ref="H8:H9"/>
    <mergeCell ref="I8:I9"/>
    <mergeCell ref="A6:G6"/>
    <mergeCell ref="A8:A9"/>
    <mergeCell ref="E8:G8"/>
    <mergeCell ref="A3:I5"/>
    <mergeCell ref="A2:I2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79"/>
  <sheetViews>
    <sheetView zoomScale="75" zoomScaleNormal="75" workbookViewId="0" topLeftCell="A35">
      <selection activeCell="D19" sqref="D19"/>
    </sheetView>
  </sheetViews>
  <sheetFormatPr defaultColWidth="9.00390625" defaultRowHeight="12.75"/>
  <cols>
    <col min="1" max="1" width="51.625" style="2" customWidth="1"/>
    <col min="2" max="2" width="10.25390625" style="3" customWidth="1"/>
    <col min="3" max="4" width="11.375" style="3" customWidth="1"/>
    <col min="5" max="5" width="11.75390625" style="3" customWidth="1"/>
    <col min="6" max="6" width="10.75390625" style="3" customWidth="1"/>
    <col min="7" max="7" width="9.25390625" style="3" customWidth="1"/>
    <col min="8" max="16384" width="8.875" style="2" customWidth="1"/>
  </cols>
  <sheetData>
    <row r="1" spans="7:9" ht="15.75">
      <c r="G1" s="94" t="s">
        <v>146</v>
      </c>
      <c r="H1" s="94"/>
      <c r="I1" s="94"/>
    </row>
    <row r="2" spans="1:9" ht="18.75">
      <c r="A2" s="103" t="s">
        <v>2</v>
      </c>
      <c r="B2" s="103"/>
      <c r="C2" s="103"/>
      <c r="D2" s="103"/>
      <c r="E2" s="103"/>
      <c r="F2" s="103"/>
      <c r="G2" s="103"/>
      <c r="H2" s="103"/>
      <c r="I2" s="103"/>
    </row>
    <row r="3" spans="1:9" ht="15.75">
      <c r="A3" s="102" t="s">
        <v>172</v>
      </c>
      <c r="B3" s="102"/>
      <c r="C3" s="102"/>
      <c r="D3" s="102"/>
      <c r="E3" s="102"/>
      <c r="F3" s="102"/>
      <c r="G3" s="102"/>
      <c r="H3" s="102"/>
      <c r="I3" s="102"/>
    </row>
    <row r="4" spans="1:9" ht="15.7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.75">
      <c r="A5" s="102"/>
      <c r="B5" s="102"/>
      <c r="C5" s="102"/>
      <c r="D5" s="102"/>
      <c r="E5" s="102"/>
      <c r="F5" s="102"/>
      <c r="G5" s="102"/>
      <c r="H5" s="102"/>
      <c r="I5" s="102"/>
    </row>
    <row r="6" spans="1:7" ht="15.75">
      <c r="A6" s="100"/>
      <c r="B6" s="100"/>
      <c r="C6" s="100"/>
      <c r="D6" s="100"/>
      <c r="E6" s="100"/>
      <c r="F6" s="100"/>
      <c r="G6" s="100"/>
    </row>
    <row r="7" ht="15.75">
      <c r="G7" s="2" t="s">
        <v>66</v>
      </c>
    </row>
    <row r="8" spans="1:9" s="5" customFormat="1" ht="48.75" customHeight="1">
      <c r="A8" s="98" t="s">
        <v>4</v>
      </c>
      <c r="B8" s="95" t="s">
        <v>5</v>
      </c>
      <c r="C8" s="96"/>
      <c r="D8" s="97"/>
      <c r="E8" s="101" t="s">
        <v>6</v>
      </c>
      <c r="F8" s="101"/>
      <c r="G8" s="101"/>
      <c r="H8" s="98" t="s">
        <v>147</v>
      </c>
      <c r="I8" s="98" t="s">
        <v>0</v>
      </c>
    </row>
    <row r="9" spans="1:9" s="5" customFormat="1" ht="36" customHeight="1">
      <c r="A9" s="98"/>
      <c r="B9" s="4" t="s">
        <v>154</v>
      </c>
      <c r="C9" s="4" t="s">
        <v>155</v>
      </c>
      <c r="D9" s="4" t="s">
        <v>39</v>
      </c>
      <c r="E9" s="4" t="s">
        <v>154</v>
      </c>
      <c r="F9" s="4" t="s">
        <v>155</v>
      </c>
      <c r="G9" s="4" t="s">
        <v>39</v>
      </c>
      <c r="H9" s="98"/>
      <c r="I9" s="99"/>
    </row>
    <row r="10" spans="1:9" s="5" customFormat="1" ht="47.25">
      <c r="A10" s="6" t="s">
        <v>48</v>
      </c>
      <c r="B10" s="7"/>
      <c r="C10" s="8"/>
      <c r="D10" s="7">
        <f>(D11+D22+D25)/3</f>
        <v>101.78937099503052</v>
      </c>
      <c r="E10" s="7">
        <f>E11+E22+E25</f>
        <v>48274.399999999994</v>
      </c>
      <c r="F10" s="7">
        <f>F11+F22+F25</f>
        <v>59439.49999999999</v>
      </c>
      <c r="G10" s="7">
        <f>F10/E10*100</f>
        <v>123.1284076032017</v>
      </c>
      <c r="H10" s="69">
        <f>D10-G10</f>
        <v>-21.33903660817117</v>
      </c>
      <c r="I10" s="7"/>
    </row>
    <row r="11" spans="1:9" s="5" customFormat="1" ht="66" customHeight="1">
      <c r="A11" s="9" t="s">
        <v>173</v>
      </c>
      <c r="B11" s="44"/>
      <c r="C11" s="4"/>
      <c r="D11" s="44">
        <f>(D12+D13+D14+D16+D17+D18+D19)/7</f>
        <v>100.2810474872693</v>
      </c>
      <c r="E11" s="44">
        <v>36391.6</v>
      </c>
      <c r="F11" s="44">
        <v>45225.6</v>
      </c>
      <c r="G11" s="44">
        <f>F11/E11*100</f>
        <v>124.2748326536893</v>
      </c>
      <c r="H11" s="44">
        <f>D11-G11</f>
        <v>-23.993785166419997</v>
      </c>
      <c r="I11" s="4"/>
    </row>
    <row r="12" spans="1:9" s="5" customFormat="1" ht="30">
      <c r="A12" s="12" t="s">
        <v>140</v>
      </c>
      <c r="B12" s="77">
        <v>101738</v>
      </c>
      <c r="C12" s="4">
        <v>103638</v>
      </c>
      <c r="D12" s="44">
        <f>C12/B12*100</f>
        <v>101.86754211798934</v>
      </c>
      <c r="E12" s="44"/>
      <c r="F12" s="4"/>
      <c r="G12" s="44"/>
      <c r="H12" s="44"/>
      <c r="I12" s="4"/>
    </row>
    <row r="13" spans="1:9" s="5" customFormat="1" ht="15.75">
      <c r="A13" s="66" t="s">
        <v>143</v>
      </c>
      <c r="B13" s="77">
        <v>13000</v>
      </c>
      <c r="C13" s="4">
        <v>14582</v>
      </c>
      <c r="D13" s="44">
        <f>C13/B13*100</f>
        <v>112.16923076923078</v>
      </c>
      <c r="E13" s="44"/>
      <c r="F13" s="4"/>
      <c r="G13" s="44"/>
      <c r="H13" s="44"/>
      <c r="I13" s="4"/>
    </row>
    <row r="14" spans="1:9" s="15" customFormat="1" ht="31.5">
      <c r="A14" s="13" t="s">
        <v>153</v>
      </c>
      <c r="B14" s="67">
        <v>30838</v>
      </c>
      <c r="C14" s="4">
        <v>27745</v>
      </c>
      <c r="D14" s="44">
        <f>C14/B14*100</f>
        <v>89.97016667747585</v>
      </c>
      <c r="E14" s="67"/>
      <c r="F14" s="67"/>
      <c r="G14" s="44"/>
      <c r="H14" s="44"/>
      <c r="I14" s="70"/>
    </row>
    <row r="15" spans="1:9" s="5" customFormat="1" ht="36.75" customHeight="1">
      <c r="A15" s="16" t="s">
        <v>175</v>
      </c>
      <c r="B15" s="44"/>
      <c r="C15" s="4"/>
      <c r="D15" s="44"/>
      <c r="E15" s="44"/>
      <c r="F15" s="44"/>
      <c r="G15" s="44"/>
      <c r="H15" s="44"/>
      <c r="I15" s="4"/>
    </row>
    <row r="16" spans="1:9" s="5" customFormat="1" ht="17.25" customHeight="1">
      <c r="A16" s="16" t="s">
        <v>174</v>
      </c>
      <c r="B16" s="44">
        <v>94.5</v>
      </c>
      <c r="C16" s="4">
        <v>94.5</v>
      </c>
      <c r="D16" s="44">
        <f>C16/B16*100</f>
        <v>100</v>
      </c>
      <c r="E16" s="44"/>
      <c r="F16" s="44"/>
      <c r="G16" s="44"/>
      <c r="H16" s="44"/>
      <c r="I16" s="4"/>
    </row>
    <row r="17" spans="1:9" s="5" customFormat="1" ht="27" customHeight="1">
      <c r="A17" s="16" t="s">
        <v>176</v>
      </c>
      <c r="B17" s="44">
        <v>83.9</v>
      </c>
      <c r="C17" s="4">
        <v>83.9</v>
      </c>
      <c r="D17" s="44">
        <f>C17/B17*100</f>
        <v>100</v>
      </c>
      <c r="E17" s="44"/>
      <c r="F17" s="44"/>
      <c r="G17" s="44"/>
      <c r="H17" s="44"/>
      <c r="I17" s="4"/>
    </row>
    <row r="18" spans="1:9" s="5" customFormat="1" ht="27" customHeight="1">
      <c r="A18" s="16" t="s">
        <v>177</v>
      </c>
      <c r="B18" s="44">
        <v>96.7</v>
      </c>
      <c r="C18" s="4">
        <v>94.5</v>
      </c>
      <c r="D18" s="44">
        <f>C18/B18*100</f>
        <v>97.72492244053774</v>
      </c>
      <c r="E18" s="44"/>
      <c r="F18" s="44"/>
      <c r="G18" s="44"/>
      <c r="H18" s="44"/>
      <c r="I18" s="4"/>
    </row>
    <row r="19" spans="1:9" s="5" customFormat="1" ht="15.75">
      <c r="A19" s="16" t="s">
        <v>49</v>
      </c>
      <c r="B19" s="44">
        <v>934.3</v>
      </c>
      <c r="C19" s="4">
        <v>936.5</v>
      </c>
      <c r="D19" s="44">
        <f>C19/B19*100</f>
        <v>100.23547040565128</v>
      </c>
      <c r="E19" s="44"/>
      <c r="F19" s="44"/>
      <c r="G19" s="44"/>
      <c r="H19" s="44"/>
      <c r="I19" s="4"/>
    </row>
    <row r="20" spans="1:9" s="5" customFormat="1" ht="15.75" hidden="1">
      <c r="A20" s="16" t="s">
        <v>50</v>
      </c>
      <c r="B20" s="44">
        <v>0</v>
      </c>
      <c r="C20" s="4">
        <v>0</v>
      </c>
      <c r="D20" s="44">
        <v>100</v>
      </c>
      <c r="E20" s="44"/>
      <c r="F20" s="44"/>
      <c r="G20" s="44"/>
      <c r="H20" s="44"/>
      <c r="I20" s="4"/>
    </row>
    <row r="21" spans="1:9" s="5" customFormat="1" ht="15.75" hidden="1">
      <c r="A21" s="16" t="s">
        <v>51</v>
      </c>
      <c r="B21" s="44">
        <v>0</v>
      </c>
      <c r="C21" s="4">
        <v>0</v>
      </c>
      <c r="D21" s="44">
        <v>100</v>
      </c>
      <c r="E21" s="44"/>
      <c r="F21" s="44"/>
      <c r="G21" s="44"/>
      <c r="H21" s="44"/>
      <c r="I21" s="4"/>
    </row>
    <row r="22" spans="1:9" s="5" customFormat="1" ht="31.5">
      <c r="A22" s="53" t="s">
        <v>52</v>
      </c>
      <c r="B22" s="44"/>
      <c r="C22" s="4"/>
      <c r="D22" s="44">
        <f>(D23+D24)/2</f>
        <v>97.4870654978223</v>
      </c>
      <c r="E22" s="44">
        <v>6532.2</v>
      </c>
      <c r="F22" s="44">
        <v>7966.2</v>
      </c>
      <c r="G22" s="44">
        <f>F22/E22*100</f>
        <v>121.9527877284835</v>
      </c>
      <c r="H22" s="44">
        <f>D22-G22</f>
        <v>-24.4657222306612</v>
      </c>
      <c r="I22" s="4"/>
    </row>
    <row r="23" spans="1:9" s="5" customFormat="1" ht="15.75">
      <c r="A23" s="16" t="s">
        <v>53</v>
      </c>
      <c r="B23" s="44">
        <v>4520</v>
      </c>
      <c r="C23" s="4">
        <v>4307</v>
      </c>
      <c r="D23" s="44">
        <f>C23/B23*100</f>
        <v>95.28761061946904</v>
      </c>
      <c r="E23" s="44"/>
      <c r="F23" s="44"/>
      <c r="G23" s="44"/>
      <c r="H23" s="4"/>
      <c r="I23" s="4"/>
    </row>
    <row r="24" spans="1:9" s="5" customFormat="1" ht="26.25" customHeight="1">
      <c r="A24" s="16" t="s">
        <v>54</v>
      </c>
      <c r="B24" s="44">
        <v>319</v>
      </c>
      <c r="C24" s="4">
        <v>318</v>
      </c>
      <c r="D24" s="44">
        <f>C24/B24*100</f>
        <v>99.68652037617555</v>
      </c>
      <c r="E24" s="44"/>
      <c r="F24" s="44"/>
      <c r="G24" s="44"/>
      <c r="H24" s="4"/>
      <c r="I24" s="4"/>
    </row>
    <row r="25" spans="1:9" s="5" customFormat="1" ht="43.5" customHeight="1">
      <c r="A25" s="53" t="s">
        <v>178</v>
      </c>
      <c r="B25" s="44"/>
      <c r="C25" s="4"/>
      <c r="D25" s="44">
        <f>D26</f>
        <v>107.6</v>
      </c>
      <c r="E25" s="44">
        <v>5350.6</v>
      </c>
      <c r="F25" s="44">
        <v>6247.7</v>
      </c>
      <c r="G25" s="44">
        <f>F25/E25*100</f>
        <v>116.76634396142487</v>
      </c>
      <c r="H25" s="44">
        <f>D25-G25</f>
        <v>-9.166343961424872</v>
      </c>
      <c r="I25" s="4"/>
    </row>
    <row r="26" spans="1:9" s="5" customFormat="1" ht="27" customHeight="1">
      <c r="A26" s="16" t="s">
        <v>179</v>
      </c>
      <c r="B26" s="44">
        <v>0</v>
      </c>
      <c r="C26" s="4">
        <v>7.6</v>
      </c>
      <c r="D26" s="44">
        <v>107.6</v>
      </c>
      <c r="E26" s="44"/>
      <c r="F26" s="44"/>
      <c r="G26" s="44"/>
      <c r="H26" s="44"/>
      <c r="I26" s="4"/>
    </row>
    <row r="27" spans="1:9" s="5" customFormat="1" ht="51" hidden="1">
      <c r="A27" s="16" t="s">
        <v>55</v>
      </c>
      <c r="B27" s="44"/>
      <c r="C27" s="4"/>
      <c r="D27" s="44"/>
      <c r="E27" s="44"/>
      <c r="F27" s="44"/>
      <c r="G27" s="44" t="e">
        <f>F27/E27*100</f>
        <v>#DIV/0!</v>
      </c>
      <c r="H27" s="4"/>
      <c r="I27" s="4"/>
    </row>
    <row r="28" spans="1:9" s="5" customFormat="1" ht="47.25" hidden="1">
      <c r="A28" s="53" t="s">
        <v>56</v>
      </c>
      <c r="B28" s="44"/>
      <c r="C28" s="4"/>
      <c r="D28" s="44" t="e">
        <f>(D29+D30+D31+D32+D33+D34+D35+D42)/8</f>
        <v>#DIV/0!</v>
      </c>
      <c r="E28" s="44">
        <v>4557</v>
      </c>
      <c r="F28" s="44">
        <v>4505.8</v>
      </c>
      <c r="G28" s="44">
        <f>F28/E28*100</f>
        <v>98.87645380732938</v>
      </c>
      <c r="H28" s="4"/>
      <c r="I28" s="4"/>
    </row>
    <row r="29" spans="1:9" s="5" customFormat="1" ht="15.75" hidden="1">
      <c r="A29" s="17" t="s">
        <v>57</v>
      </c>
      <c r="B29" s="44"/>
      <c r="C29" s="4"/>
      <c r="D29" s="44" t="e">
        <f aca="true" t="shared" si="0" ref="D29:D42">C29/B29*100</f>
        <v>#DIV/0!</v>
      </c>
      <c r="E29" s="44">
        <v>0</v>
      </c>
      <c r="F29" s="44"/>
      <c r="G29" s="44" t="e">
        <f>F29/E29*100</f>
        <v>#DIV/0!</v>
      </c>
      <c r="H29" s="4"/>
      <c r="I29" s="4"/>
    </row>
    <row r="30" spans="1:9" s="5" customFormat="1" ht="15.75" hidden="1">
      <c r="A30" s="17" t="s">
        <v>58</v>
      </c>
      <c r="B30" s="44"/>
      <c r="C30" s="4"/>
      <c r="D30" s="44" t="e">
        <f t="shared" si="0"/>
        <v>#DIV/0!</v>
      </c>
      <c r="E30" s="44">
        <v>0</v>
      </c>
      <c r="F30" s="44"/>
      <c r="G30" s="44" t="e">
        <f>F30/E30*100</f>
        <v>#DIV/0!</v>
      </c>
      <c r="H30" s="4"/>
      <c r="I30" s="4"/>
    </row>
    <row r="31" spans="1:9" s="5" customFormat="1" ht="15.75" hidden="1">
      <c r="A31" s="18" t="s">
        <v>59</v>
      </c>
      <c r="B31" s="44"/>
      <c r="C31" s="4"/>
      <c r="D31" s="44" t="e">
        <f t="shared" si="0"/>
        <v>#DIV/0!</v>
      </c>
      <c r="E31" s="44">
        <v>0</v>
      </c>
      <c r="F31" s="44"/>
      <c r="G31" s="44" t="e">
        <f>F31/E31*100</f>
        <v>#DIV/0!</v>
      </c>
      <c r="H31" s="4"/>
      <c r="I31" s="4"/>
    </row>
    <row r="32" spans="1:9" s="5" customFormat="1" ht="15.75" hidden="1">
      <c r="A32" s="13" t="s">
        <v>60</v>
      </c>
      <c r="B32" s="44"/>
      <c r="C32" s="4"/>
      <c r="D32" s="44" t="e">
        <f t="shared" si="0"/>
        <v>#DIV/0!</v>
      </c>
      <c r="E32" s="44"/>
      <c r="F32" s="44"/>
      <c r="G32" s="44"/>
      <c r="H32" s="4"/>
      <c r="I32" s="4"/>
    </row>
    <row r="33" spans="1:9" s="5" customFormat="1" ht="31.5" hidden="1">
      <c r="A33" s="18" t="s">
        <v>61</v>
      </c>
      <c r="B33" s="44"/>
      <c r="C33" s="4"/>
      <c r="D33" s="44" t="e">
        <f t="shared" si="0"/>
        <v>#DIV/0!</v>
      </c>
      <c r="E33" s="44"/>
      <c r="F33" s="44"/>
      <c r="G33" s="44"/>
      <c r="H33" s="4"/>
      <c r="I33" s="4"/>
    </row>
    <row r="34" spans="1:9" s="5" customFormat="1" ht="15.75" hidden="1">
      <c r="A34" s="18" t="s">
        <v>62</v>
      </c>
      <c r="B34" s="44"/>
      <c r="C34" s="4"/>
      <c r="D34" s="44" t="e">
        <f t="shared" si="0"/>
        <v>#DIV/0!</v>
      </c>
      <c r="E34" s="44"/>
      <c r="F34" s="44"/>
      <c r="G34" s="44"/>
      <c r="H34" s="4"/>
      <c r="I34" s="4"/>
    </row>
    <row r="35" spans="1:9" s="5" customFormat="1" ht="78.75">
      <c r="A35" s="58" t="s">
        <v>95</v>
      </c>
      <c r="B35" s="69"/>
      <c r="C35" s="32"/>
      <c r="D35" s="69">
        <f>(D36+D38+D41)/3</f>
        <v>107.68729727063061</v>
      </c>
      <c r="E35" s="69">
        <f>E36+E38+E41</f>
        <v>1891.1</v>
      </c>
      <c r="F35" s="69">
        <f>F36+F38+F41</f>
        <v>1892.3</v>
      </c>
      <c r="G35" s="69">
        <f>F35/E35*100</f>
        <v>100.0634551319338</v>
      </c>
      <c r="H35" s="69">
        <f>D35-G35</f>
        <v>7.623842138696816</v>
      </c>
      <c r="I35" s="69"/>
    </row>
    <row r="36" spans="1:9" s="5" customFormat="1" ht="47.25">
      <c r="A36" s="60" t="s">
        <v>96</v>
      </c>
      <c r="B36" s="44"/>
      <c r="C36" s="4"/>
      <c r="D36" s="44">
        <f>D37</f>
        <v>58.730158730158735</v>
      </c>
      <c r="E36" s="44">
        <v>720</v>
      </c>
      <c r="F36" s="44">
        <v>490</v>
      </c>
      <c r="G36" s="44">
        <f>F36/E36*100</f>
        <v>68.05555555555556</v>
      </c>
      <c r="H36" s="44">
        <f>D36-G36</f>
        <v>-9.325396825396822</v>
      </c>
      <c r="I36" s="4"/>
    </row>
    <row r="37" spans="1:9" s="5" customFormat="1" ht="31.5">
      <c r="A37" s="18" t="s">
        <v>63</v>
      </c>
      <c r="B37" s="44">
        <v>126</v>
      </c>
      <c r="C37" s="4">
        <v>74</v>
      </c>
      <c r="D37" s="44">
        <f t="shared" si="0"/>
        <v>58.730158730158735</v>
      </c>
      <c r="E37" s="44"/>
      <c r="F37" s="44"/>
      <c r="G37" s="44"/>
      <c r="H37" s="44"/>
      <c r="I37" s="4"/>
    </row>
    <row r="38" spans="1:9" s="5" customFormat="1" ht="31.5" customHeight="1">
      <c r="A38" s="57" t="s">
        <v>97</v>
      </c>
      <c r="B38" s="44"/>
      <c r="C38" s="4"/>
      <c r="D38" s="44">
        <f>D39</f>
        <v>102.59740259740259</v>
      </c>
      <c r="E38" s="44">
        <v>966.1</v>
      </c>
      <c r="F38" s="44">
        <v>938.3</v>
      </c>
      <c r="G38" s="44">
        <f>F38/E38*100</f>
        <v>97.12245109201946</v>
      </c>
      <c r="H38" s="44">
        <f>D38-G38</f>
        <v>5.474951505383132</v>
      </c>
      <c r="I38" s="4"/>
    </row>
    <row r="39" spans="1:9" s="5" customFormat="1" ht="15" customHeight="1">
      <c r="A39" s="18" t="s">
        <v>64</v>
      </c>
      <c r="B39" s="44">
        <v>154</v>
      </c>
      <c r="C39" s="4">
        <v>158</v>
      </c>
      <c r="D39" s="44">
        <f t="shared" si="0"/>
        <v>102.59740259740259</v>
      </c>
      <c r="E39" s="44"/>
      <c r="F39" s="44"/>
      <c r="G39" s="44"/>
      <c r="H39" s="44"/>
      <c r="I39" s="4"/>
    </row>
    <row r="40" spans="1:9" s="5" customFormat="1" ht="47.25" hidden="1">
      <c r="A40" s="5" t="s">
        <v>65</v>
      </c>
      <c r="B40" s="44"/>
      <c r="C40" s="4"/>
      <c r="D40" s="4"/>
      <c r="E40" s="44"/>
      <c r="F40" s="44"/>
      <c r="G40" s="44"/>
      <c r="H40" s="44">
        <f>D40-G40</f>
        <v>0</v>
      </c>
      <c r="I40" s="4"/>
    </row>
    <row r="41" spans="1:9" s="5" customFormat="1" ht="31.5">
      <c r="A41" s="57" t="s">
        <v>98</v>
      </c>
      <c r="B41" s="44"/>
      <c r="C41" s="4"/>
      <c r="D41" s="44">
        <f>(D42+D70)/2</f>
        <v>161.73433048433048</v>
      </c>
      <c r="E41" s="44">
        <v>205</v>
      </c>
      <c r="F41" s="44">
        <v>464</v>
      </c>
      <c r="G41" s="44">
        <f>F41/E41*100</f>
        <v>226.34146341463412</v>
      </c>
      <c r="H41" s="44">
        <f>D41-G41</f>
        <v>-64.60713293030364</v>
      </c>
      <c r="I41" s="4"/>
    </row>
    <row r="42" spans="1:9" s="5" customFormat="1" ht="38.25" customHeight="1">
      <c r="A42" s="5" t="s">
        <v>99</v>
      </c>
      <c r="B42" s="44">
        <v>54</v>
      </c>
      <c r="C42" s="4">
        <v>125</v>
      </c>
      <c r="D42" s="44">
        <f t="shared" si="0"/>
        <v>231.4814814814815</v>
      </c>
      <c r="E42" s="44"/>
      <c r="F42" s="44"/>
      <c r="G42" s="44"/>
      <c r="H42" s="44"/>
      <c r="I42" s="4"/>
    </row>
    <row r="43" spans="1:9" s="5" customFormat="1" ht="78.75" hidden="1">
      <c r="A43" s="19" t="s">
        <v>9</v>
      </c>
      <c r="B43" s="7"/>
      <c r="C43" s="8"/>
      <c r="D43" s="8"/>
      <c r="E43" s="7">
        <f>SUM(E44,E49)</f>
        <v>61.839999999999996</v>
      </c>
      <c r="F43" s="7">
        <f>SUM(F44,F49)</f>
        <v>57.578296</v>
      </c>
      <c r="G43" s="44">
        <f aca="true" t="shared" si="1" ref="G43:G71">F43/E43*100</f>
        <v>93.10849935316948</v>
      </c>
      <c r="H43" s="4"/>
      <c r="I43" s="4"/>
    </row>
    <row r="44" spans="1:9" s="5" customFormat="1" ht="0.75" customHeight="1" hidden="1">
      <c r="A44" s="20" t="s">
        <v>10</v>
      </c>
      <c r="B44" s="44"/>
      <c r="C44" s="4"/>
      <c r="D44" s="4"/>
      <c r="E44" s="44">
        <f>SUM(E47:E48)</f>
        <v>21.54</v>
      </c>
      <c r="F44" s="44">
        <f>SUM(F47:F48)</f>
        <v>21.433296</v>
      </c>
      <c r="G44" s="44">
        <f t="shared" si="1"/>
        <v>99.50462395543175</v>
      </c>
      <c r="H44" s="4"/>
      <c r="I44" s="4"/>
    </row>
    <row r="45" spans="1:9" s="5" customFormat="1" ht="60" hidden="1">
      <c r="A45" s="21" t="s">
        <v>11</v>
      </c>
      <c r="B45" s="44">
        <v>33.6</v>
      </c>
      <c r="C45" s="44">
        <v>34.1</v>
      </c>
      <c r="D45" s="44">
        <f>C45/B45*100</f>
        <v>101.48809523809523</v>
      </c>
      <c r="E45" s="44"/>
      <c r="F45" s="4"/>
      <c r="G45" s="44" t="e">
        <f t="shared" si="1"/>
        <v>#DIV/0!</v>
      </c>
      <c r="H45" s="4"/>
      <c r="I45" s="4"/>
    </row>
    <row r="46" spans="1:9" s="15" customFormat="1" ht="47.25" hidden="1">
      <c r="A46" s="13" t="s">
        <v>7</v>
      </c>
      <c r="B46" s="67"/>
      <c r="C46" s="4"/>
      <c r="D46" s="4"/>
      <c r="E46" s="67">
        <v>21.6</v>
      </c>
      <c r="F46" s="67">
        <f>SUM(F44)</f>
        <v>21.433296</v>
      </c>
      <c r="G46" s="44">
        <f t="shared" si="1"/>
        <v>99.2282222222222</v>
      </c>
      <c r="H46" s="70"/>
      <c r="I46" s="70"/>
    </row>
    <row r="47" spans="1:9" s="5" customFormat="1" ht="44.25" customHeight="1" hidden="1">
      <c r="A47" s="22" t="s">
        <v>12</v>
      </c>
      <c r="B47" s="44"/>
      <c r="C47" s="4"/>
      <c r="D47" s="4"/>
      <c r="E47" s="44">
        <v>21.5</v>
      </c>
      <c r="F47" s="44">
        <f>13.603+7.778</f>
        <v>21.381</v>
      </c>
      <c r="G47" s="44">
        <f t="shared" si="1"/>
        <v>99.44651162790697</v>
      </c>
      <c r="H47" s="4"/>
      <c r="I47" s="4"/>
    </row>
    <row r="48" spans="1:9" s="5" customFormat="1" ht="51" customHeight="1" hidden="1">
      <c r="A48" s="22" t="s">
        <v>13</v>
      </c>
      <c r="B48" s="44"/>
      <c r="C48" s="4"/>
      <c r="D48" s="4"/>
      <c r="E48" s="78">
        <v>0.04</v>
      </c>
      <c r="F48" s="78">
        <f>52.296/1000</f>
        <v>0.052296</v>
      </c>
      <c r="G48" s="44">
        <f t="shared" si="1"/>
        <v>130.74</v>
      </c>
      <c r="H48" s="4"/>
      <c r="I48" s="4"/>
    </row>
    <row r="49" spans="1:9" s="5" customFormat="1" ht="47.25" hidden="1">
      <c r="A49" s="20" t="s">
        <v>14</v>
      </c>
      <c r="B49" s="44"/>
      <c r="C49" s="4"/>
      <c r="D49" s="4"/>
      <c r="E49" s="44">
        <f>SUM(E52)</f>
        <v>40.3</v>
      </c>
      <c r="F49" s="44">
        <f>SUM(F52)</f>
        <v>36.145</v>
      </c>
      <c r="G49" s="44">
        <f t="shared" si="1"/>
        <v>89.68982630272954</v>
      </c>
      <c r="H49" s="4"/>
      <c r="I49" s="4"/>
    </row>
    <row r="50" spans="1:9" s="5" customFormat="1" ht="45" hidden="1">
      <c r="A50" s="21" t="s">
        <v>15</v>
      </c>
      <c r="B50" s="44">
        <v>14.4</v>
      </c>
      <c r="C50" s="4">
        <v>16.9</v>
      </c>
      <c r="D50" s="44">
        <f>C50/B50*100</f>
        <v>117.3611111111111</v>
      </c>
      <c r="E50" s="44"/>
      <c r="F50" s="4"/>
      <c r="G50" s="44" t="e">
        <f t="shared" si="1"/>
        <v>#DIV/0!</v>
      </c>
      <c r="H50" s="4"/>
      <c r="I50" s="4"/>
    </row>
    <row r="51" spans="1:9" s="15" customFormat="1" ht="47.25" hidden="1">
      <c r="A51" s="13" t="s">
        <v>7</v>
      </c>
      <c r="B51" s="67"/>
      <c r="C51" s="4"/>
      <c r="D51" s="4"/>
      <c r="E51" s="67">
        <v>40.3</v>
      </c>
      <c r="F51" s="67">
        <f>SUM(F49)</f>
        <v>36.145</v>
      </c>
      <c r="G51" s="44">
        <f t="shared" si="1"/>
        <v>89.68982630272954</v>
      </c>
      <c r="H51" s="70"/>
      <c r="I51" s="70"/>
    </row>
    <row r="52" spans="1:9" ht="38.25" hidden="1">
      <c r="A52" s="22" t="s">
        <v>16</v>
      </c>
      <c r="B52" s="44"/>
      <c r="C52" s="4"/>
      <c r="D52" s="4"/>
      <c r="E52" s="44">
        <v>40.3</v>
      </c>
      <c r="F52" s="44">
        <f>SUM('[1]прил.4'!E$44/1000)</f>
        <v>36.145</v>
      </c>
      <c r="G52" s="44">
        <f t="shared" si="1"/>
        <v>89.68982630272954</v>
      </c>
      <c r="H52" s="79"/>
      <c r="I52" s="79"/>
    </row>
    <row r="53" spans="1:9" s="5" customFormat="1" ht="63" hidden="1">
      <c r="A53" s="19" t="s">
        <v>17</v>
      </c>
      <c r="B53" s="7"/>
      <c r="C53" s="32"/>
      <c r="D53" s="32"/>
      <c r="E53" s="7">
        <f>SUM(E54,E61)</f>
        <v>438.2</v>
      </c>
      <c r="F53" s="7">
        <f>SUM(F54,F61)</f>
        <v>357.6651</v>
      </c>
      <c r="G53" s="44">
        <f t="shared" si="1"/>
        <v>81.62142857142857</v>
      </c>
      <c r="H53" s="4"/>
      <c r="I53" s="4"/>
    </row>
    <row r="54" spans="1:9" s="5" customFormat="1" ht="63" hidden="1">
      <c r="A54" s="20" t="s">
        <v>18</v>
      </c>
      <c r="B54" s="44"/>
      <c r="C54" s="4"/>
      <c r="D54" s="4"/>
      <c r="E54" s="44">
        <f>SUM(E56+E58)</f>
        <v>423.9</v>
      </c>
      <c r="F54" s="44">
        <f>SUM(F56+F58)</f>
        <v>342</v>
      </c>
      <c r="G54" s="44">
        <f t="shared" si="1"/>
        <v>80.67940552016985</v>
      </c>
      <c r="H54" s="4"/>
      <c r="I54" s="4"/>
    </row>
    <row r="55" spans="1:9" s="5" customFormat="1" ht="75" hidden="1">
      <c r="A55" s="21" t="s">
        <v>19</v>
      </c>
      <c r="B55" s="44">
        <v>93</v>
      </c>
      <c r="C55" s="44">
        <v>97</v>
      </c>
      <c r="D55" s="44">
        <f>C55/B55*100</f>
        <v>104.3010752688172</v>
      </c>
      <c r="E55" s="44"/>
      <c r="F55" s="4"/>
      <c r="G55" s="44" t="e">
        <f t="shared" si="1"/>
        <v>#DIV/0!</v>
      </c>
      <c r="H55" s="4"/>
      <c r="I55" s="4"/>
    </row>
    <row r="56" spans="1:9" s="15" customFormat="1" ht="0.75" customHeight="1" hidden="1">
      <c r="A56" s="13" t="s">
        <v>7</v>
      </c>
      <c r="B56" s="67"/>
      <c r="C56" s="4"/>
      <c r="D56" s="4"/>
      <c r="E56" s="67">
        <f>SUM(E57)</f>
        <v>423.9</v>
      </c>
      <c r="F56" s="67">
        <f>SUM(F57)</f>
        <v>342</v>
      </c>
      <c r="G56" s="44">
        <f t="shared" si="1"/>
        <v>80.67940552016985</v>
      </c>
      <c r="H56" s="70"/>
      <c r="I56" s="70"/>
    </row>
    <row r="57" spans="1:9" s="5" customFormat="1" ht="38.25" hidden="1">
      <c r="A57" s="26" t="s">
        <v>20</v>
      </c>
      <c r="B57" s="80"/>
      <c r="C57" s="4"/>
      <c r="D57" s="4"/>
      <c r="E57" s="80">
        <v>423.9</v>
      </c>
      <c r="F57" s="80">
        <v>342</v>
      </c>
      <c r="G57" s="44">
        <f t="shared" si="1"/>
        <v>80.67940552016985</v>
      </c>
      <c r="H57" s="4"/>
      <c r="I57" s="4"/>
    </row>
    <row r="58" spans="1:9" s="5" customFormat="1" ht="94.5" hidden="1">
      <c r="A58" s="18" t="s">
        <v>47</v>
      </c>
      <c r="B58" s="80"/>
      <c r="C58" s="4"/>
      <c r="D58" s="4"/>
      <c r="E58" s="80">
        <v>0</v>
      </c>
      <c r="F58" s="80">
        <v>0</v>
      </c>
      <c r="G58" s="44" t="e">
        <f t="shared" si="1"/>
        <v>#DIV/0!</v>
      </c>
      <c r="H58" s="4"/>
      <c r="I58" s="4"/>
    </row>
    <row r="59" spans="1:9" s="30" customFormat="1" ht="47.25" hidden="1">
      <c r="A59" s="28" t="s">
        <v>21</v>
      </c>
      <c r="B59" s="70"/>
      <c r="C59" s="70"/>
      <c r="D59" s="70"/>
      <c r="E59" s="70"/>
      <c r="F59" s="70"/>
      <c r="G59" s="44" t="e">
        <f t="shared" si="1"/>
        <v>#DIV/0!</v>
      </c>
      <c r="H59" s="72"/>
      <c r="I59" s="72"/>
    </row>
    <row r="60" spans="1:9" s="1" customFormat="1" ht="51" hidden="1">
      <c r="A60" s="26" t="s">
        <v>22</v>
      </c>
      <c r="B60" s="70"/>
      <c r="C60" s="70"/>
      <c r="D60" s="70"/>
      <c r="E60" s="70"/>
      <c r="F60" s="70"/>
      <c r="G60" s="44" t="e">
        <f t="shared" si="1"/>
        <v>#DIV/0!</v>
      </c>
      <c r="H60" s="73"/>
      <c r="I60" s="73"/>
    </row>
    <row r="61" spans="1:9" s="31" customFormat="1" ht="47.25" hidden="1">
      <c r="A61" s="20" t="s">
        <v>23</v>
      </c>
      <c r="B61" s="67"/>
      <c r="C61" s="4"/>
      <c r="D61" s="4"/>
      <c r="E61" s="67">
        <f>SUM(E64)</f>
        <v>14.3</v>
      </c>
      <c r="F61" s="67">
        <f>SUM(F64)</f>
        <v>15.665099999999999</v>
      </c>
      <c r="G61" s="44">
        <f t="shared" si="1"/>
        <v>109.54615384615383</v>
      </c>
      <c r="H61" s="81"/>
      <c r="I61" s="81"/>
    </row>
    <row r="62" spans="1:9" s="31" customFormat="1" ht="45" hidden="1">
      <c r="A62" s="21" t="s">
        <v>24</v>
      </c>
      <c r="B62" s="67">
        <v>67</v>
      </c>
      <c r="C62" s="4">
        <v>68.3</v>
      </c>
      <c r="D62" s="44">
        <f>C62/B62*100</f>
        <v>101.94029850746269</v>
      </c>
      <c r="E62" s="67"/>
      <c r="F62" s="4"/>
      <c r="G62" s="44" t="e">
        <f t="shared" si="1"/>
        <v>#DIV/0!</v>
      </c>
      <c r="H62" s="81"/>
      <c r="I62" s="81"/>
    </row>
    <row r="63" spans="1:9" s="15" customFormat="1" ht="47.25" hidden="1">
      <c r="A63" s="13" t="s">
        <v>7</v>
      </c>
      <c r="B63" s="67"/>
      <c r="C63" s="4"/>
      <c r="D63" s="4"/>
      <c r="E63" s="67">
        <f>SUM(E61)</f>
        <v>14.3</v>
      </c>
      <c r="F63" s="67">
        <f>SUM(F61)</f>
        <v>15.665099999999999</v>
      </c>
      <c r="G63" s="44">
        <f t="shared" si="1"/>
        <v>109.54615384615383</v>
      </c>
      <c r="H63" s="70"/>
      <c r="I63" s="70"/>
    </row>
    <row r="64" spans="1:9" s="31" customFormat="1" ht="38.25" hidden="1">
      <c r="A64" s="26" t="s">
        <v>25</v>
      </c>
      <c r="B64" s="67"/>
      <c r="C64" s="4"/>
      <c r="D64" s="4"/>
      <c r="E64" s="67">
        <v>14.3</v>
      </c>
      <c r="F64" s="44">
        <f>42217/1000*0.3+3</f>
        <v>15.665099999999999</v>
      </c>
      <c r="G64" s="44">
        <f t="shared" si="1"/>
        <v>109.54615384615383</v>
      </c>
      <c r="H64" s="81"/>
      <c r="I64" s="81"/>
    </row>
    <row r="65" spans="1:9" s="1" customFormat="1" ht="0.75" customHeight="1" hidden="1">
      <c r="A65" s="19" t="s">
        <v>26</v>
      </c>
      <c r="B65" s="7"/>
      <c r="C65" s="32"/>
      <c r="D65" s="32"/>
      <c r="E65" s="7">
        <f>SUM(E66)</f>
        <v>0</v>
      </c>
      <c r="F65" s="7">
        <f>SUM(F66)</f>
        <v>4.6673</v>
      </c>
      <c r="G65" s="44" t="e">
        <f t="shared" si="1"/>
        <v>#DIV/0!</v>
      </c>
      <c r="H65" s="73"/>
      <c r="I65" s="73"/>
    </row>
    <row r="66" spans="1:9" s="1" customFormat="1" ht="63" hidden="1">
      <c r="A66" s="20" t="s">
        <v>27</v>
      </c>
      <c r="B66" s="44"/>
      <c r="C66" s="4"/>
      <c r="D66" s="4"/>
      <c r="E66" s="44">
        <f>SUM(E67)</f>
        <v>0</v>
      </c>
      <c r="F66" s="44">
        <f>SUM(F67)</f>
        <v>4.6673</v>
      </c>
      <c r="G66" s="44" t="e">
        <f t="shared" si="1"/>
        <v>#DIV/0!</v>
      </c>
      <c r="H66" s="73"/>
      <c r="I66" s="73"/>
    </row>
    <row r="67" spans="1:9" s="1" customFormat="1" ht="47.25" hidden="1">
      <c r="A67" s="33" t="s">
        <v>28</v>
      </c>
      <c r="B67" s="44"/>
      <c r="C67" s="4"/>
      <c r="D67" s="4"/>
      <c r="E67" s="44">
        <v>0</v>
      </c>
      <c r="F67" s="44">
        <f>4667.3/1000</f>
        <v>4.6673</v>
      </c>
      <c r="G67" s="44" t="e">
        <f t="shared" si="1"/>
        <v>#DIV/0!</v>
      </c>
      <c r="H67" s="75"/>
      <c r="I67" s="75"/>
    </row>
    <row r="68" spans="1:9" s="1" customFormat="1" ht="63" hidden="1">
      <c r="A68" s="34" t="s">
        <v>29</v>
      </c>
      <c r="B68" s="32"/>
      <c r="C68" s="32"/>
      <c r="D68" s="32"/>
      <c r="E68" s="32"/>
      <c r="F68" s="32"/>
      <c r="G68" s="44" t="e">
        <f t="shared" si="1"/>
        <v>#DIV/0!</v>
      </c>
      <c r="H68" s="73"/>
      <c r="I68" s="73"/>
    </row>
    <row r="69" spans="1:9" s="36" customFormat="1" ht="53.25" customHeight="1" hidden="1">
      <c r="A69" s="35" t="s">
        <v>30</v>
      </c>
      <c r="B69" s="67"/>
      <c r="C69" s="44"/>
      <c r="D69" s="44"/>
      <c r="E69" s="67">
        <v>61.8</v>
      </c>
      <c r="F69" s="44">
        <f>345.5/1000</f>
        <v>0.3455</v>
      </c>
      <c r="G69" s="44">
        <f t="shared" si="1"/>
        <v>0.5590614886731391</v>
      </c>
      <c r="H69" s="73"/>
      <c r="I69" s="73"/>
    </row>
    <row r="70" spans="1:9" s="36" customFormat="1" ht="38.25" customHeight="1">
      <c r="A70" s="5" t="s">
        <v>180</v>
      </c>
      <c r="B70" s="67">
        <v>312</v>
      </c>
      <c r="C70" s="44">
        <v>287</v>
      </c>
      <c r="D70" s="44">
        <f>C70/B70*100</f>
        <v>91.98717948717949</v>
      </c>
      <c r="E70" s="67"/>
      <c r="F70" s="44"/>
      <c r="G70" s="44"/>
      <c r="H70" s="73"/>
      <c r="I70" s="73"/>
    </row>
    <row r="71" spans="1:9" s="52" customFormat="1" ht="30" customHeight="1">
      <c r="A71" s="51" t="s">
        <v>31</v>
      </c>
      <c r="B71" s="7"/>
      <c r="C71" s="7"/>
      <c r="D71" s="7">
        <f>(D10+D35)/2</f>
        <v>104.73833413283057</v>
      </c>
      <c r="E71" s="7">
        <f>E10+E35</f>
        <v>50165.49999999999</v>
      </c>
      <c r="F71" s="7">
        <f>F10+F35</f>
        <v>61331.799999999996</v>
      </c>
      <c r="G71" s="7">
        <f t="shared" si="1"/>
        <v>122.2589229649859</v>
      </c>
      <c r="H71" s="69">
        <f>D71-G71</f>
        <v>-17.520588832155326</v>
      </c>
      <c r="I71" s="7"/>
    </row>
    <row r="72" spans="1:9" ht="21" customHeight="1" hidden="1">
      <c r="A72" s="37" t="s">
        <v>32</v>
      </c>
      <c r="B72" s="11"/>
      <c r="C72" s="10"/>
      <c r="D72" s="10"/>
      <c r="E72" s="11"/>
      <c r="F72" s="11"/>
      <c r="G72" s="44"/>
      <c r="H72" s="46"/>
      <c r="I72" s="46"/>
    </row>
    <row r="73" spans="1:9" ht="22.5" customHeight="1" hidden="1">
      <c r="A73" s="38" t="s">
        <v>33</v>
      </c>
      <c r="B73" s="10"/>
      <c r="C73" s="10"/>
      <c r="D73" s="10"/>
      <c r="E73" s="10">
        <f>SUM(E71)</f>
        <v>50165.49999999999</v>
      </c>
      <c r="F73" s="10">
        <f>SUM(F71)</f>
        <v>61331.799999999996</v>
      </c>
      <c r="G73" s="44">
        <f>F73/E73*100</f>
        <v>122.2589229649859</v>
      </c>
      <c r="H73" s="46"/>
      <c r="I73" s="46"/>
    </row>
    <row r="74" spans="1:9" ht="22.5" customHeight="1" hidden="1">
      <c r="A74" s="38" t="s">
        <v>34</v>
      </c>
      <c r="B74" s="10"/>
      <c r="C74" s="10"/>
      <c r="D74" s="10"/>
      <c r="E74" s="10">
        <f>SUM(E75:E77)</f>
        <v>561.9</v>
      </c>
      <c r="F74" s="10">
        <f>SUM(F75:F77)</f>
        <v>420.25619600000005</v>
      </c>
      <c r="G74" s="44">
        <f>F74/E74*100</f>
        <v>74.7919907456843</v>
      </c>
      <c r="H74" s="46"/>
      <c r="I74" s="46"/>
    </row>
    <row r="75" spans="1:9" ht="15.75" hidden="1">
      <c r="A75" s="39" t="s">
        <v>35</v>
      </c>
      <c r="B75" s="40"/>
      <c r="C75" s="40"/>
      <c r="D75" s="40"/>
      <c r="E75" s="40">
        <f>SUM(E69+E67+E59)</f>
        <v>61.8</v>
      </c>
      <c r="F75" s="40">
        <f>SUM(F69+F67+F59)</f>
        <v>5.0128</v>
      </c>
      <c r="G75" s="44">
        <f>F75/E75*100</f>
        <v>8.111326860841425</v>
      </c>
      <c r="H75" s="46"/>
      <c r="I75" s="46"/>
    </row>
    <row r="76" spans="1:9" ht="15.75" hidden="1">
      <c r="A76" s="39" t="s">
        <v>36</v>
      </c>
      <c r="B76" s="40"/>
      <c r="C76" s="40"/>
      <c r="D76" s="40"/>
      <c r="E76" s="40">
        <f>SUM(E14+E46+E51+E56+E63)</f>
        <v>500.09999999999997</v>
      </c>
      <c r="F76" s="40">
        <f>SUM(F14+F46+F51+F56+F63)</f>
        <v>415.243396</v>
      </c>
      <c r="G76" s="44">
        <f>F76/E76*100</f>
        <v>83.03207278544292</v>
      </c>
      <c r="H76" s="46"/>
      <c r="I76" s="46"/>
    </row>
    <row r="77" spans="1:9" ht="15.75" hidden="1">
      <c r="A77" s="39" t="s">
        <v>37</v>
      </c>
      <c r="B77" s="40"/>
      <c r="C77" s="40"/>
      <c r="D77" s="40"/>
      <c r="E77" s="40">
        <f>SUM(E31+E58)</f>
        <v>0</v>
      </c>
      <c r="F77" s="40">
        <f>SUM(F31+F58)</f>
        <v>0</v>
      </c>
      <c r="G77" s="44">
        <v>0</v>
      </c>
      <c r="H77" s="46"/>
      <c r="I77" s="46"/>
    </row>
    <row r="78" spans="1:9" ht="15.75" hidden="1">
      <c r="A78" s="41" t="s">
        <v>38</v>
      </c>
      <c r="B78" s="40"/>
      <c r="C78" s="40"/>
      <c r="D78" s="40"/>
      <c r="E78" s="40">
        <f>SUM(E42)</f>
        <v>0</v>
      </c>
      <c r="F78" s="40">
        <f>SUM(F42)</f>
        <v>0</v>
      </c>
      <c r="G78" s="44" t="e">
        <f>F78/E78*100</f>
        <v>#DIV/0!</v>
      </c>
      <c r="H78" s="46"/>
      <c r="I78" s="46"/>
    </row>
    <row r="79" spans="1:7" ht="15.75">
      <c r="A79" s="42"/>
      <c r="B79" s="43"/>
      <c r="C79" s="43"/>
      <c r="D79" s="43"/>
      <c r="E79" s="43"/>
      <c r="F79" s="43"/>
      <c r="G79" s="43"/>
    </row>
    <row r="168" ht="15.75"/>
    <row r="169" ht="15.75"/>
    <row r="170" ht="15.75"/>
    <row r="171" ht="15.75"/>
    <row r="172" ht="15.75"/>
    <row r="173" ht="15.75"/>
  </sheetData>
  <mergeCells count="9">
    <mergeCell ref="G1:I1"/>
    <mergeCell ref="A2:I2"/>
    <mergeCell ref="A3:I5"/>
    <mergeCell ref="B8:D8"/>
    <mergeCell ref="H8:H9"/>
    <mergeCell ref="I8:I9"/>
    <mergeCell ref="A6:G6"/>
    <mergeCell ref="A8:A9"/>
    <mergeCell ref="E8:G8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86"/>
  <sheetViews>
    <sheetView zoomScale="75" zoomScaleNormal="75" workbookViewId="0" topLeftCell="A38">
      <selection activeCell="I78" sqref="I78"/>
    </sheetView>
  </sheetViews>
  <sheetFormatPr defaultColWidth="9.00390625" defaultRowHeight="12.75"/>
  <cols>
    <col min="1" max="1" width="51.625" style="2" customWidth="1"/>
    <col min="2" max="2" width="10.25390625" style="3" customWidth="1"/>
    <col min="3" max="4" width="11.375" style="3" customWidth="1"/>
    <col min="5" max="5" width="11.75390625" style="3" customWidth="1"/>
    <col min="6" max="6" width="10.75390625" style="3" customWidth="1"/>
    <col min="7" max="7" width="9.25390625" style="3" customWidth="1"/>
    <col min="8" max="16384" width="8.875" style="2" customWidth="1"/>
  </cols>
  <sheetData>
    <row r="1" spans="7:9" ht="15.75">
      <c r="G1" s="94" t="s">
        <v>146</v>
      </c>
      <c r="H1" s="94"/>
      <c r="I1" s="94"/>
    </row>
    <row r="2" spans="1:9" ht="18.75">
      <c r="A2" s="103" t="s">
        <v>2</v>
      </c>
      <c r="B2" s="103"/>
      <c r="C2" s="103"/>
      <c r="D2" s="103"/>
      <c r="E2" s="103"/>
      <c r="F2" s="103"/>
      <c r="G2" s="103"/>
      <c r="H2" s="103"/>
      <c r="I2" s="103"/>
    </row>
    <row r="3" spans="1:9" ht="15.75">
      <c r="A3" s="102" t="s">
        <v>213</v>
      </c>
      <c r="B3" s="102"/>
      <c r="C3" s="102"/>
      <c r="D3" s="102"/>
      <c r="E3" s="102"/>
      <c r="F3" s="102"/>
      <c r="G3" s="102"/>
      <c r="H3" s="102"/>
      <c r="I3" s="102"/>
    </row>
    <row r="4" spans="1:9" ht="15.7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.75">
      <c r="A5" s="102"/>
      <c r="B5" s="102"/>
      <c r="C5" s="102"/>
      <c r="D5" s="102"/>
      <c r="E5" s="102"/>
      <c r="F5" s="102"/>
      <c r="G5" s="102"/>
      <c r="H5" s="102"/>
      <c r="I5" s="102"/>
    </row>
    <row r="6" spans="1:7" ht="15.75">
      <c r="A6" s="100"/>
      <c r="B6" s="100"/>
      <c r="C6" s="100"/>
      <c r="D6" s="100"/>
      <c r="E6" s="100"/>
      <c r="F6" s="100"/>
      <c r="G6" s="100"/>
    </row>
    <row r="7" ht="15.75">
      <c r="G7" s="2" t="s">
        <v>3</v>
      </c>
    </row>
    <row r="8" spans="1:9" s="5" customFormat="1" ht="48.75" customHeight="1">
      <c r="A8" s="98" t="s">
        <v>4</v>
      </c>
      <c r="B8" s="95" t="s">
        <v>5</v>
      </c>
      <c r="C8" s="96"/>
      <c r="D8" s="97"/>
      <c r="E8" s="101" t="s">
        <v>6</v>
      </c>
      <c r="F8" s="101"/>
      <c r="G8" s="101"/>
      <c r="H8" s="98" t="s">
        <v>147</v>
      </c>
      <c r="I8" s="98" t="s">
        <v>0</v>
      </c>
    </row>
    <row r="9" spans="1:9" s="5" customFormat="1" ht="36" customHeight="1">
      <c r="A9" s="98"/>
      <c r="B9" s="4" t="s">
        <v>214</v>
      </c>
      <c r="C9" s="4" t="s">
        <v>155</v>
      </c>
      <c r="D9" s="4" t="s">
        <v>39</v>
      </c>
      <c r="E9" s="4" t="s">
        <v>154</v>
      </c>
      <c r="F9" s="4" t="s">
        <v>155</v>
      </c>
      <c r="G9" s="4" t="s">
        <v>39</v>
      </c>
      <c r="H9" s="98"/>
      <c r="I9" s="99"/>
    </row>
    <row r="10" spans="1:9" s="5" customFormat="1" ht="94.5">
      <c r="A10" s="6" t="s">
        <v>82</v>
      </c>
      <c r="B10" s="7"/>
      <c r="C10" s="8"/>
      <c r="D10" s="7">
        <f>D11</f>
        <v>88.34018243516702</v>
      </c>
      <c r="E10" s="7">
        <f>E11</f>
        <v>29355.3</v>
      </c>
      <c r="F10" s="7">
        <f>F11</f>
        <v>36473.8</v>
      </c>
      <c r="G10" s="7">
        <f aca="true" t="shared" si="0" ref="G10:G78">F10/E10*100</f>
        <v>124.24945410198501</v>
      </c>
      <c r="H10" s="69">
        <f>D10-G10</f>
        <v>-35.909271666817986</v>
      </c>
      <c r="I10" s="7">
        <f>I11</f>
        <v>0</v>
      </c>
    </row>
    <row r="11" spans="1:9" s="5" customFormat="1" ht="84.75" customHeight="1">
      <c r="A11" s="9" t="s">
        <v>83</v>
      </c>
      <c r="B11" s="10"/>
      <c r="C11" s="11"/>
      <c r="D11" s="44">
        <f>(D12+D13+D14+D15)/4</f>
        <v>88.34018243516702</v>
      </c>
      <c r="E11" s="44">
        <v>29355.3</v>
      </c>
      <c r="F11" s="44">
        <v>36473.8</v>
      </c>
      <c r="G11" s="44">
        <f t="shared" si="0"/>
        <v>124.24945410198501</v>
      </c>
      <c r="H11" s="44">
        <f>D11-G11</f>
        <v>-35.909271666817986</v>
      </c>
      <c r="I11" s="4">
        <v>0</v>
      </c>
    </row>
    <row r="12" spans="1:9" s="5" customFormat="1" ht="31.5">
      <c r="A12" s="13" t="s">
        <v>124</v>
      </c>
      <c r="B12" s="77">
        <v>100</v>
      </c>
      <c r="C12" s="4">
        <v>100</v>
      </c>
      <c r="D12" s="44">
        <f aca="true" t="shared" si="1" ref="D12:D24">C12/B12*100</f>
        <v>100</v>
      </c>
      <c r="E12" s="10"/>
      <c r="F12" s="11"/>
      <c r="G12" s="44"/>
      <c r="H12" s="4"/>
      <c r="I12" s="4"/>
    </row>
    <row r="13" spans="1:9" s="5" customFormat="1" ht="52.5" customHeight="1">
      <c r="A13" s="13" t="s">
        <v>215</v>
      </c>
      <c r="B13" s="4">
        <v>51.6</v>
      </c>
      <c r="C13" s="4">
        <v>51.4</v>
      </c>
      <c r="D13" s="44">
        <f t="shared" si="1"/>
        <v>99.6124031007752</v>
      </c>
      <c r="E13" s="10"/>
      <c r="F13" s="11"/>
      <c r="G13" s="44"/>
      <c r="H13" s="4"/>
      <c r="I13" s="4"/>
    </row>
    <row r="14" spans="1:9" s="15" customFormat="1" ht="47.25">
      <c r="A14" s="13" t="s">
        <v>216</v>
      </c>
      <c r="B14" s="4">
        <v>74.7</v>
      </c>
      <c r="C14" s="4">
        <v>77.5</v>
      </c>
      <c r="D14" s="44">
        <f t="shared" si="1"/>
        <v>103.74832663989291</v>
      </c>
      <c r="E14" s="14"/>
      <c r="F14" s="14"/>
      <c r="G14" s="44"/>
      <c r="H14" s="70"/>
      <c r="I14" s="70"/>
    </row>
    <row r="15" spans="1:9" s="5" customFormat="1" ht="49.5" customHeight="1">
      <c r="A15" s="54" t="s">
        <v>217</v>
      </c>
      <c r="B15" s="44">
        <v>12</v>
      </c>
      <c r="C15" s="4">
        <v>6</v>
      </c>
      <c r="D15" s="44">
        <f t="shared" si="1"/>
        <v>50</v>
      </c>
      <c r="E15" s="10"/>
      <c r="F15" s="10"/>
      <c r="G15" s="44"/>
      <c r="H15" s="4"/>
      <c r="I15" s="4"/>
    </row>
    <row r="16" spans="1:9" s="5" customFormat="1" ht="94.5">
      <c r="A16" s="55" t="s">
        <v>125</v>
      </c>
      <c r="B16" s="44"/>
      <c r="C16" s="32"/>
      <c r="D16" s="69">
        <f>(D17+D25)/2</f>
        <v>112.55</v>
      </c>
      <c r="E16" s="69">
        <f>E17+E25</f>
        <v>130710</v>
      </c>
      <c r="F16" s="69">
        <f>F17+F25</f>
        <v>147586.8</v>
      </c>
      <c r="G16" s="69">
        <f t="shared" si="0"/>
        <v>112.91163644709661</v>
      </c>
      <c r="H16" s="69">
        <f>D16-G16</f>
        <v>-0.3616364470966147</v>
      </c>
      <c r="I16" s="32">
        <v>2</v>
      </c>
    </row>
    <row r="17" spans="1:9" s="5" customFormat="1" ht="94.5">
      <c r="A17" s="53" t="s">
        <v>126</v>
      </c>
      <c r="B17" s="44"/>
      <c r="C17" s="4"/>
      <c r="D17" s="44">
        <v>100</v>
      </c>
      <c r="E17" s="44">
        <v>118884.3</v>
      </c>
      <c r="F17" s="44">
        <v>134059.8</v>
      </c>
      <c r="G17" s="44">
        <f t="shared" si="0"/>
        <v>112.7649319548502</v>
      </c>
      <c r="H17" s="44">
        <f>D17-G17</f>
        <v>-12.764931954850198</v>
      </c>
      <c r="I17" s="4">
        <v>1</v>
      </c>
    </row>
    <row r="18" spans="1:9" s="5" customFormat="1" ht="31.5">
      <c r="A18" s="54" t="s">
        <v>218</v>
      </c>
      <c r="B18" s="44">
        <v>7.8</v>
      </c>
      <c r="C18" s="4">
        <v>8.5</v>
      </c>
      <c r="D18" s="44">
        <f t="shared" si="1"/>
        <v>108.97435897435899</v>
      </c>
      <c r="E18" s="10"/>
      <c r="F18" s="10"/>
      <c r="G18" s="44"/>
      <c r="H18" s="4"/>
      <c r="I18" s="4"/>
    </row>
    <row r="19" spans="1:9" s="5" customFormat="1" ht="51" customHeight="1">
      <c r="A19" s="54" t="s">
        <v>219</v>
      </c>
      <c r="B19" s="44">
        <v>14</v>
      </c>
      <c r="C19" s="4">
        <v>14</v>
      </c>
      <c r="D19" s="44">
        <f t="shared" si="1"/>
        <v>100</v>
      </c>
      <c r="E19" s="10"/>
      <c r="F19" s="10"/>
      <c r="G19" s="44"/>
      <c r="H19" s="4"/>
      <c r="I19" s="4"/>
    </row>
    <row r="20" spans="1:9" s="5" customFormat="1" ht="47.25" hidden="1">
      <c r="A20" s="54" t="s">
        <v>84</v>
      </c>
      <c r="B20" s="44"/>
      <c r="C20" s="4"/>
      <c r="D20" s="44"/>
      <c r="E20" s="10"/>
      <c r="F20" s="10"/>
      <c r="G20" s="44"/>
      <c r="H20" s="4"/>
      <c r="I20" s="4"/>
    </row>
    <row r="21" spans="1:9" s="5" customFormat="1" ht="66" customHeight="1">
      <c r="A21" s="54" t="s">
        <v>220</v>
      </c>
      <c r="B21" s="44">
        <v>15.4</v>
      </c>
      <c r="C21" s="4">
        <v>16</v>
      </c>
      <c r="D21" s="44">
        <f t="shared" si="1"/>
        <v>103.89610389610388</v>
      </c>
      <c r="E21" s="10"/>
      <c r="F21" s="10"/>
      <c r="G21" s="44"/>
      <c r="H21" s="4"/>
      <c r="I21" s="4"/>
    </row>
    <row r="22" spans="1:9" s="5" customFormat="1" ht="31.5">
      <c r="A22" s="54" t="s">
        <v>221</v>
      </c>
      <c r="B22" s="44">
        <v>2193</v>
      </c>
      <c r="C22" s="4">
        <v>2162</v>
      </c>
      <c r="D22" s="44">
        <f t="shared" si="1"/>
        <v>98.58641130870953</v>
      </c>
      <c r="E22" s="10"/>
      <c r="F22" s="10"/>
      <c r="G22" s="44"/>
      <c r="H22" s="4"/>
      <c r="I22" s="4"/>
    </row>
    <row r="23" spans="1:9" s="5" customFormat="1" ht="33.75" customHeight="1">
      <c r="A23" s="54" t="s">
        <v>222</v>
      </c>
      <c r="B23" s="44">
        <v>11.7</v>
      </c>
      <c r="C23" s="4">
        <v>11.3</v>
      </c>
      <c r="D23" s="44">
        <f t="shared" si="1"/>
        <v>96.5811965811966</v>
      </c>
      <c r="E23" s="10"/>
      <c r="F23" s="10"/>
      <c r="G23" s="44"/>
      <c r="H23" s="4"/>
      <c r="I23" s="4"/>
    </row>
    <row r="24" spans="1:9" s="5" customFormat="1" ht="27" customHeight="1">
      <c r="A24" s="54" t="s">
        <v>223</v>
      </c>
      <c r="B24" s="44">
        <v>9.5</v>
      </c>
      <c r="C24" s="4">
        <v>8.7</v>
      </c>
      <c r="D24" s="44">
        <f t="shared" si="1"/>
        <v>91.57894736842105</v>
      </c>
      <c r="E24" s="10"/>
      <c r="F24" s="10"/>
      <c r="G24" s="44"/>
      <c r="H24" s="4"/>
      <c r="I24" s="4"/>
    </row>
    <row r="25" spans="1:9" s="5" customFormat="1" ht="31.5" customHeight="1">
      <c r="A25" s="53" t="s">
        <v>224</v>
      </c>
      <c r="B25" s="10"/>
      <c r="C25" s="11"/>
      <c r="D25" s="44">
        <v>125.1</v>
      </c>
      <c r="E25" s="44">
        <v>11825.7</v>
      </c>
      <c r="F25" s="44">
        <v>13527</v>
      </c>
      <c r="G25" s="44">
        <f t="shared" si="0"/>
        <v>114.38646338060326</v>
      </c>
      <c r="H25" s="44">
        <f>D25-G25</f>
        <v>10.713536619396734</v>
      </c>
      <c r="I25" s="4">
        <v>3</v>
      </c>
    </row>
    <row r="26" spans="1:9" s="5" customFormat="1" ht="27" customHeight="1">
      <c r="A26" s="54" t="s">
        <v>225</v>
      </c>
      <c r="B26" s="10">
        <v>-17.7</v>
      </c>
      <c r="C26" s="11">
        <v>7.4</v>
      </c>
      <c r="D26" s="10">
        <v>125.1</v>
      </c>
      <c r="E26" s="10"/>
      <c r="F26" s="10"/>
      <c r="G26" s="44"/>
      <c r="H26" s="4"/>
      <c r="I26" s="4"/>
    </row>
    <row r="27" spans="1:9" s="5" customFormat="1" ht="78.75">
      <c r="A27" s="55" t="s">
        <v>134</v>
      </c>
      <c r="B27" s="68"/>
      <c r="C27" s="25"/>
      <c r="D27" s="69">
        <f>D28</f>
        <v>102.91066341066342</v>
      </c>
      <c r="E27" s="69">
        <f>E28</f>
        <v>5290.9</v>
      </c>
      <c r="F27" s="69">
        <f>F28</f>
        <v>6891.7</v>
      </c>
      <c r="G27" s="69">
        <f t="shared" si="0"/>
        <v>130.25572208886956</v>
      </c>
      <c r="H27" s="69">
        <f>D27-G27</f>
        <v>-27.345058678206144</v>
      </c>
      <c r="I27" s="69">
        <f>I28</f>
        <v>0</v>
      </c>
    </row>
    <row r="28" spans="1:9" s="5" customFormat="1" ht="63">
      <c r="A28" s="56" t="s">
        <v>85</v>
      </c>
      <c r="B28" s="10"/>
      <c r="C28" s="11"/>
      <c r="D28" s="44">
        <f>(D29+D30+D32+D33)/4</f>
        <v>102.91066341066342</v>
      </c>
      <c r="E28" s="44">
        <v>5290.9</v>
      </c>
      <c r="F28" s="44">
        <v>6891.7</v>
      </c>
      <c r="G28" s="44">
        <f t="shared" si="0"/>
        <v>130.25572208886956</v>
      </c>
      <c r="H28" s="44">
        <f>D28-G28</f>
        <v>-27.345058678206144</v>
      </c>
      <c r="I28" s="4">
        <v>0</v>
      </c>
    </row>
    <row r="29" spans="1:9" s="5" customFormat="1" ht="47.25">
      <c r="A29" s="59" t="s">
        <v>86</v>
      </c>
      <c r="B29" s="10">
        <v>1420</v>
      </c>
      <c r="C29" s="11">
        <v>1420</v>
      </c>
      <c r="D29" s="10">
        <f>C29/B29*100</f>
        <v>100</v>
      </c>
      <c r="E29" s="10"/>
      <c r="F29" s="10"/>
      <c r="G29" s="44"/>
      <c r="H29" s="4"/>
      <c r="I29" s="4"/>
    </row>
    <row r="30" spans="1:9" s="5" customFormat="1" ht="47.25">
      <c r="A30" s="18" t="s">
        <v>87</v>
      </c>
      <c r="B30" s="10">
        <v>54</v>
      </c>
      <c r="C30" s="11">
        <v>53</v>
      </c>
      <c r="D30" s="10">
        <f>C30/B30*100</f>
        <v>98.14814814814815</v>
      </c>
      <c r="E30" s="10"/>
      <c r="F30" s="10"/>
      <c r="G30" s="44"/>
      <c r="H30" s="4"/>
      <c r="I30" s="4"/>
    </row>
    <row r="31" spans="1:9" s="5" customFormat="1" ht="47.25" hidden="1">
      <c r="A31" s="18" t="s">
        <v>88</v>
      </c>
      <c r="B31" s="10">
        <v>91.4</v>
      </c>
      <c r="C31" s="11">
        <v>95</v>
      </c>
      <c r="D31" s="10">
        <f>C31/B31*100</f>
        <v>103.93873085339168</v>
      </c>
      <c r="E31" s="10"/>
      <c r="F31" s="10"/>
      <c r="G31" s="44"/>
      <c r="H31" s="4"/>
      <c r="I31" s="4"/>
    </row>
    <row r="32" spans="1:9" s="5" customFormat="1" ht="63">
      <c r="A32" s="18" t="s">
        <v>89</v>
      </c>
      <c r="B32" s="10">
        <v>63.7</v>
      </c>
      <c r="C32" s="11">
        <v>67.2</v>
      </c>
      <c r="D32" s="10">
        <f>C32/B32*100</f>
        <v>105.4945054945055</v>
      </c>
      <c r="E32" s="10"/>
      <c r="F32" s="10"/>
      <c r="G32" s="44"/>
      <c r="H32" s="4"/>
      <c r="I32" s="4"/>
    </row>
    <row r="33" spans="1:9" s="5" customFormat="1" ht="63">
      <c r="A33" s="18" t="s">
        <v>90</v>
      </c>
      <c r="B33" s="10">
        <v>30</v>
      </c>
      <c r="C33" s="11">
        <v>32.4</v>
      </c>
      <c r="D33" s="10">
        <f>C33/B33*100</f>
        <v>107.99999999999999</v>
      </c>
      <c r="E33" s="10"/>
      <c r="F33" s="10"/>
      <c r="G33" s="44"/>
      <c r="H33" s="4"/>
      <c r="I33" s="4"/>
    </row>
    <row r="34" spans="1:9" s="5" customFormat="1" ht="94.5">
      <c r="A34" s="58" t="s">
        <v>133</v>
      </c>
      <c r="B34" s="69"/>
      <c r="C34" s="32"/>
      <c r="D34" s="69">
        <f>D35</f>
        <v>150</v>
      </c>
      <c r="E34" s="69">
        <f>E35</f>
        <v>2228.8</v>
      </c>
      <c r="F34" s="69">
        <f>F35</f>
        <v>2419.9</v>
      </c>
      <c r="G34" s="69">
        <f t="shared" si="0"/>
        <v>108.57412060301507</v>
      </c>
      <c r="H34" s="69">
        <f>D34-G34</f>
        <v>41.425879396984925</v>
      </c>
      <c r="I34" s="69">
        <f>I35</f>
        <v>4</v>
      </c>
    </row>
    <row r="35" spans="1:9" s="5" customFormat="1" ht="47.25">
      <c r="A35" s="57" t="s">
        <v>127</v>
      </c>
      <c r="B35" s="10"/>
      <c r="C35" s="11"/>
      <c r="D35" s="44">
        <f>(D36+D37)/2</f>
        <v>150</v>
      </c>
      <c r="E35" s="44">
        <v>2228.8</v>
      </c>
      <c r="F35" s="44">
        <v>2419.9</v>
      </c>
      <c r="G35" s="44">
        <f t="shared" si="0"/>
        <v>108.57412060301507</v>
      </c>
      <c r="H35" s="44">
        <f>D35-G35</f>
        <v>41.425879396984925</v>
      </c>
      <c r="I35" s="4">
        <v>4</v>
      </c>
    </row>
    <row r="36" spans="1:9" s="5" customFormat="1" ht="31.5">
      <c r="A36" s="18" t="s">
        <v>226</v>
      </c>
      <c r="B36" s="10">
        <v>15</v>
      </c>
      <c r="C36" s="11">
        <v>15</v>
      </c>
      <c r="D36" s="10">
        <f>C36/B36*100</f>
        <v>100</v>
      </c>
      <c r="E36" s="10"/>
      <c r="F36" s="10"/>
      <c r="G36" s="44"/>
      <c r="H36" s="82"/>
      <c r="I36" s="4"/>
    </row>
    <row r="37" spans="1:9" s="5" customFormat="1" ht="47.25">
      <c r="A37" s="18" t="s">
        <v>91</v>
      </c>
      <c r="B37" s="10">
        <v>1</v>
      </c>
      <c r="C37" s="11">
        <v>2</v>
      </c>
      <c r="D37" s="10">
        <f>C37/B37*100</f>
        <v>200</v>
      </c>
      <c r="E37" s="10"/>
      <c r="F37" s="10"/>
      <c r="G37" s="44"/>
      <c r="H37" s="82"/>
      <c r="I37" s="4"/>
    </row>
    <row r="38" spans="1:9" s="5" customFormat="1" ht="47.25">
      <c r="A38" s="58" t="s">
        <v>227</v>
      </c>
      <c r="B38" s="69"/>
      <c r="C38" s="32"/>
      <c r="D38" s="69">
        <f>D39</f>
        <v>99.27536231884059</v>
      </c>
      <c r="E38" s="69">
        <f>E39</f>
        <v>2022.5</v>
      </c>
      <c r="F38" s="69">
        <f>F39</f>
        <v>1940</v>
      </c>
      <c r="G38" s="69">
        <f t="shared" si="0"/>
        <v>95.92088998763906</v>
      </c>
      <c r="H38" s="69">
        <f>D38-G38</f>
        <v>3.354472331201535</v>
      </c>
      <c r="I38" s="69">
        <f>I39</f>
        <v>3</v>
      </c>
    </row>
    <row r="39" spans="1:9" s="5" customFormat="1" ht="63">
      <c r="A39" s="57" t="s">
        <v>128</v>
      </c>
      <c r="B39" s="44"/>
      <c r="C39" s="4"/>
      <c r="D39" s="44">
        <f>(D40+D41)/2</f>
        <v>99.27536231884059</v>
      </c>
      <c r="E39" s="44">
        <v>2022.5</v>
      </c>
      <c r="F39" s="44">
        <v>1940</v>
      </c>
      <c r="G39" s="44">
        <f t="shared" si="0"/>
        <v>95.92088998763906</v>
      </c>
      <c r="H39" s="44">
        <f>D39-G39</f>
        <v>3.354472331201535</v>
      </c>
      <c r="I39" s="44">
        <v>3</v>
      </c>
    </row>
    <row r="40" spans="1:9" s="5" customFormat="1" ht="63">
      <c r="A40" s="18" t="s">
        <v>92</v>
      </c>
      <c r="B40" s="44">
        <v>483</v>
      </c>
      <c r="C40" s="4">
        <v>476</v>
      </c>
      <c r="D40" s="44">
        <f aca="true" t="shared" si="2" ref="D40:D47">C40/B40*100</f>
        <v>98.55072463768117</v>
      </c>
      <c r="E40" s="10"/>
      <c r="F40" s="10"/>
      <c r="G40" s="44"/>
      <c r="H40" s="82"/>
      <c r="I40" s="4"/>
    </row>
    <row r="41" spans="1:9" s="5" customFormat="1" ht="94.5">
      <c r="A41" s="18" t="s">
        <v>150</v>
      </c>
      <c r="B41" s="44">
        <v>100</v>
      </c>
      <c r="C41" s="4">
        <v>100</v>
      </c>
      <c r="D41" s="44">
        <f t="shared" si="2"/>
        <v>100</v>
      </c>
      <c r="E41" s="10"/>
      <c r="F41" s="10"/>
      <c r="G41" s="44"/>
      <c r="H41" s="82"/>
      <c r="I41" s="4"/>
    </row>
    <row r="42" spans="1:9" s="5" customFormat="1" ht="47.25" hidden="1">
      <c r="A42" s="18" t="s">
        <v>93</v>
      </c>
      <c r="B42" s="10"/>
      <c r="C42" s="11"/>
      <c r="D42" s="10">
        <f>(D43+D44+D45+D46+D47)/5</f>
        <v>138.94736842105263</v>
      </c>
      <c r="E42" s="10">
        <v>9870.6</v>
      </c>
      <c r="F42" s="10">
        <v>9870.6</v>
      </c>
      <c r="G42" s="44">
        <f t="shared" si="0"/>
        <v>100</v>
      </c>
      <c r="H42" s="82" t="s">
        <v>148</v>
      </c>
      <c r="I42" s="4">
        <v>4</v>
      </c>
    </row>
    <row r="43" spans="1:9" s="5" customFormat="1" ht="47.25" hidden="1">
      <c r="A43" s="18" t="s">
        <v>129</v>
      </c>
      <c r="B43" s="23">
        <v>3.8</v>
      </c>
      <c r="C43" s="11">
        <v>3.7</v>
      </c>
      <c r="D43" s="10">
        <f t="shared" si="2"/>
        <v>97.36842105263159</v>
      </c>
      <c r="E43" s="10"/>
      <c r="F43" s="10"/>
      <c r="G43" s="44"/>
      <c r="H43" s="82"/>
      <c r="I43" s="4"/>
    </row>
    <row r="44" spans="1:9" s="5" customFormat="1" ht="78.75" hidden="1">
      <c r="A44" s="18" t="s">
        <v>130</v>
      </c>
      <c r="B44" s="10">
        <v>3.8</v>
      </c>
      <c r="C44" s="11">
        <v>3.7</v>
      </c>
      <c r="D44" s="10">
        <f t="shared" si="2"/>
        <v>97.36842105263159</v>
      </c>
      <c r="E44" s="10"/>
      <c r="F44" s="10"/>
      <c r="G44" s="44"/>
      <c r="H44" s="82"/>
      <c r="I44" s="4"/>
    </row>
    <row r="45" spans="1:9" s="5" customFormat="1" ht="63" hidden="1">
      <c r="A45" s="18" t="s">
        <v>94</v>
      </c>
      <c r="B45" s="10">
        <v>28</v>
      </c>
      <c r="C45" s="11">
        <v>28</v>
      </c>
      <c r="D45" s="10">
        <f t="shared" si="2"/>
        <v>100</v>
      </c>
      <c r="E45" s="10"/>
      <c r="F45" s="10"/>
      <c r="G45" s="44"/>
      <c r="H45" s="82"/>
      <c r="I45" s="4"/>
    </row>
    <row r="46" spans="1:9" s="5" customFormat="1" ht="47.25" hidden="1">
      <c r="A46" s="18" t="s">
        <v>131</v>
      </c>
      <c r="B46" s="10">
        <v>10</v>
      </c>
      <c r="C46" s="11">
        <v>15</v>
      </c>
      <c r="D46" s="10">
        <f t="shared" si="2"/>
        <v>150</v>
      </c>
      <c r="E46" s="10"/>
      <c r="F46" s="10"/>
      <c r="G46" s="44"/>
      <c r="H46" s="82"/>
      <c r="I46" s="4"/>
    </row>
    <row r="47" spans="1:9" s="5" customFormat="1" ht="78.75" hidden="1">
      <c r="A47" s="18" t="s">
        <v>132</v>
      </c>
      <c r="B47" s="10">
        <v>2</v>
      </c>
      <c r="C47" s="11">
        <v>5</v>
      </c>
      <c r="D47" s="10">
        <f t="shared" si="2"/>
        <v>250</v>
      </c>
      <c r="E47" s="10"/>
      <c r="F47" s="10"/>
      <c r="G47" s="44"/>
      <c r="H47" s="82"/>
      <c r="I47" s="4"/>
    </row>
    <row r="48" spans="1:9" s="5" customFormat="1" ht="15.75" hidden="1">
      <c r="A48" s="18"/>
      <c r="B48" s="10"/>
      <c r="C48" s="11"/>
      <c r="D48" s="11"/>
      <c r="E48" s="10"/>
      <c r="F48" s="10"/>
      <c r="G48" s="44" t="e">
        <f t="shared" si="0"/>
        <v>#DIV/0!</v>
      </c>
      <c r="H48" s="82"/>
      <c r="I48" s="4"/>
    </row>
    <row r="49" spans="1:9" s="5" customFormat="1" ht="15.75" hidden="1">
      <c r="A49" s="18"/>
      <c r="B49" s="10"/>
      <c r="C49" s="11"/>
      <c r="D49" s="11"/>
      <c r="E49" s="10"/>
      <c r="F49" s="10"/>
      <c r="G49" s="44" t="e">
        <f t="shared" si="0"/>
        <v>#DIV/0!</v>
      </c>
      <c r="H49" s="82"/>
      <c r="I49" s="4"/>
    </row>
    <row r="50" spans="1:9" s="5" customFormat="1" ht="62.25" customHeight="1" hidden="1">
      <c r="A50" s="45" t="s">
        <v>46</v>
      </c>
      <c r="B50" s="10">
        <v>3</v>
      </c>
      <c r="C50" s="11">
        <v>7</v>
      </c>
      <c r="D50" s="10">
        <f>C50/B50*100</f>
        <v>233.33333333333334</v>
      </c>
      <c r="E50" s="10"/>
      <c r="F50" s="10"/>
      <c r="G50" s="44" t="e">
        <f t="shared" si="0"/>
        <v>#DIV/0!</v>
      </c>
      <c r="H50" s="82"/>
      <c r="I50" s="4"/>
    </row>
    <row r="51" spans="1:9" s="5" customFormat="1" ht="78.75" hidden="1">
      <c r="A51" s="19" t="s">
        <v>9</v>
      </c>
      <c r="B51" s="7"/>
      <c r="C51" s="8"/>
      <c r="D51" s="8"/>
      <c r="E51" s="7">
        <f>SUM(E52,E57)</f>
        <v>61.839999999999996</v>
      </c>
      <c r="F51" s="7">
        <f>SUM(F52,F57)</f>
        <v>57.578296</v>
      </c>
      <c r="G51" s="44">
        <f t="shared" si="0"/>
        <v>93.10849935316948</v>
      </c>
      <c r="H51" s="82"/>
      <c r="I51" s="4"/>
    </row>
    <row r="52" spans="1:9" s="5" customFormat="1" ht="0.75" customHeight="1" hidden="1">
      <c r="A52" s="20" t="s">
        <v>10</v>
      </c>
      <c r="B52" s="10"/>
      <c r="C52" s="11"/>
      <c r="D52" s="11"/>
      <c r="E52" s="10">
        <f>SUM(E55:E56)</f>
        <v>21.54</v>
      </c>
      <c r="F52" s="10">
        <f>SUM(F55:F56)</f>
        <v>21.433296</v>
      </c>
      <c r="G52" s="44">
        <f t="shared" si="0"/>
        <v>99.50462395543175</v>
      </c>
      <c r="H52" s="82"/>
      <c r="I52" s="4"/>
    </row>
    <row r="53" spans="1:9" s="5" customFormat="1" ht="60" hidden="1">
      <c r="A53" s="21" t="s">
        <v>11</v>
      </c>
      <c r="B53" s="10">
        <v>33.6</v>
      </c>
      <c r="C53" s="10">
        <v>34.1</v>
      </c>
      <c r="D53" s="10">
        <f>C53/B53*100</f>
        <v>101.48809523809523</v>
      </c>
      <c r="E53" s="10"/>
      <c r="F53" s="11"/>
      <c r="G53" s="44" t="e">
        <f t="shared" si="0"/>
        <v>#DIV/0!</v>
      </c>
      <c r="H53" s="82"/>
      <c r="I53" s="4"/>
    </row>
    <row r="54" spans="1:9" s="15" customFormat="1" ht="47.25" hidden="1">
      <c r="A54" s="13" t="s">
        <v>7</v>
      </c>
      <c r="B54" s="14"/>
      <c r="C54" s="11"/>
      <c r="D54" s="11"/>
      <c r="E54" s="14">
        <v>21.6</v>
      </c>
      <c r="F54" s="14">
        <f>SUM(F52)</f>
        <v>21.433296</v>
      </c>
      <c r="G54" s="44">
        <f t="shared" si="0"/>
        <v>99.2282222222222</v>
      </c>
      <c r="H54" s="83"/>
      <c r="I54" s="70"/>
    </row>
    <row r="55" spans="1:9" s="5" customFormat="1" ht="44.25" customHeight="1" hidden="1">
      <c r="A55" s="22" t="s">
        <v>12</v>
      </c>
      <c r="B55" s="10"/>
      <c r="C55" s="11"/>
      <c r="D55" s="11"/>
      <c r="E55" s="10">
        <v>21.5</v>
      </c>
      <c r="F55" s="10">
        <f>13.603+7.778</f>
        <v>21.381</v>
      </c>
      <c r="G55" s="44">
        <f t="shared" si="0"/>
        <v>99.44651162790697</v>
      </c>
      <c r="H55" s="82"/>
      <c r="I55" s="4"/>
    </row>
    <row r="56" spans="1:9" s="5" customFormat="1" ht="51" customHeight="1" hidden="1">
      <c r="A56" s="22" t="s">
        <v>13</v>
      </c>
      <c r="B56" s="10"/>
      <c r="C56" s="11"/>
      <c r="D56" s="11"/>
      <c r="E56" s="23">
        <v>0.04</v>
      </c>
      <c r="F56" s="23">
        <f>52.296/1000</f>
        <v>0.052296</v>
      </c>
      <c r="G56" s="44">
        <f t="shared" si="0"/>
        <v>130.74</v>
      </c>
      <c r="H56" s="82"/>
      <c r="I56" s="4"/>
    </row>
    <row r="57" spans="1:9" s="5" customFormat="1" ht="47.25" hidden="1">
      <c r="A57" s="20" t="s">
        <v>14</v>
      </c>
      <c r="B57" s="10"/>
      <c r="C57" s="11"/>
      <c r="D57" s="11"/>
      <c r="E57" s="10">
        <f>SUM(E60)</f>
        <v>40.3</v>
      </c>
      <c r="F57" s="10">
        <f>SUM(F60)</f>
        <v>36.145</v>
      </c>
      <c r="G57" s="44">
        <f t="shared" si="0"/>
        <v>89.68982630272954</v>
      </c>
      <c r="H57" s="82"/>
      <c r="I57" s="4"/>
    </row>
    <row r="58" spans="1:9" s="5" customFormat="1" ht="45" hidden="1">
      <c r="A58" s="21" t="s">
        <v>15</v>
      </c>
      <c r="B58" s="10">
        <v>14.4</v>
      </c>
      <c r="C58" s="11">
        <v>16.9</v>
      </c>
      <c r="D58" s="10">
        <f>C58/B58*100</f>
        <v>117.3611111111111</v>
      </c>
      <c r="E58" s="10"/>
      <c r="F58" s="11"/>
      <c r="G58" s="44" t="e">
        <f t="shared" si="0"/>
        <v>#DIV/0!</v>
      </c>
      <c r="H58" s="82"/>
      <c r="I58" s="4"/>
    </row>
    <row r="59" spans="1:9" s="15" customFormat="1" ht="47.25" hidden="1">
      <c r="A59" s="13" t="s">
        <v>7</v>
      </c>
      <c r="B59" s="14"/>
      <c r="C59" s="11"/>
      <c r="D59" s="11"/>
      <c r="E59" s="14">
        <v>40.3</v>
      </c>
      <c r="F59" s="14">
        <f>SUM(F57)</f>
        <v>36.145</v>
      </c>
      <c r="G59" s="44">
        <f t="shared" si="0"/>
        <v>89.68982630272954</v>
      </c>
      <c r="H59" s="83"/>
      <c r="I59" s="70"/>
    </row>
    <row r="60" spans="1:9" ht="38.25" hidden="1">
      <c r="A60" s="22" t="s">
        <v>16</v>
      </c>
      <c r="B60" s="10"/>
      <c r="C60" s="11"/>
      <c r="D60" s="11"/>
      <c r="E60" s="10">
        <v>40.3</v>
      </c>
      <c r="F60" s="10">
        <f>SUM('[1]прил.4'!E$44/1000)</f>
        <v>36.145</v>
      </c>
      <c r="G60" s="44">
        <f t="shared" si="0"/>
        <v>89.68982630272954</v>
      </c>
      <c r="H60" s="84"/>
      <c r="I60" s="71"/>
    </row>
    <row r="61" spans="1:9" s="5" customFormat="1" ht="63" hidden="1">
      <c r="A61" s="19" t="s">
        <v>17</v>
      </c>
      <c r="B61" s="24"/>
      <c r="C61" s="25"/>
      <c r="D61" s="25"/>
      <c r="E61" s="24">
        <f>SUM(E62,E69)</f>
        <v>438.2</v>
      </c>
      <c r="F61" s="24">
        <f>SUM(F62,F69)</f>
        <v>357.6651</v>
      </c>
      <c r="G61" s="44">
        <f t="shared" si="0"/>
        <v>81.62142857142857</v>
      </c>
      <c r="H61" s="82"/>
      <c r="I61" s="4"/>
    </row>
    <row r="62" spans="1:9" s="5" customFormat="1" ht="63" hidden="1">
      <c r="A62" s="20" t="s">
        <v>18</v>
      </c>
      <c r="B62" s="10"/>
      <c r="C62" s="11"/>
      <c r="D62" s="11"/>
      <c r="E62" s="10">
        <f>SUM(E64+E66)</f>
        <v>423.9</v>
      </c>
      <c r="F62" s="10">
        <f>SUM(F64+F66)</f>
        <v>342</v>
      </c>
      <c r="G62" s="44">
        <f t="shared" si="0"/>
        <v>80.67940552016985</v>
      </c>
      <c r="H62" s="82"/>
      <c r="I62" s="4"/>
    </row>
    <row r="63" spans="1:9" s="5" customFormat="1" ht="75" hidden="1">
      <c r="A63" s="21" t="s">
        <v>19</v>
      </c>
      <c r="B63" s="10">
        <v>93</v>
      </c>
      <c r="C63" s="10">
        <v>97</v>
      </c>
      <c r="D63" s="10">
        <f>C63/B63*100</f>
        <v>104.3010752688172</v>
      </c>
      <c r="E63" s="10"/>
      <c r="F63" s="11"/>
      <c r="G63" s="44" t="e">
        <f t="shared" si="0"/>
        <v>#DIV/0!</v>
      </c>
      <c r="H63" s="82"/>
      <c r="I63" s="4"/>
    </row>
    <row r="64" spans="1:9" s="15" customFormat="1" ht="0.75" customHeight="1" hidden="1">
      <c r="A64" s="13" t="s">
        <v>7</v>
      </c>
      <c r="B64" s="14"/>
      <c r="C64" s="11"/>
      <c r="D64" s="11"/>
      <c r="E64" s="14">
        <f>SUM(E65)</f>
        <v>423.9</v>
      </c>
      <c r="F64" s="14">
        <f>SUM(F65)</f>
        <v>342</v>
      </c>
      <c r="G64" s="44">
        <f t="shared" si="0"/>
        <v>80.67940552016985</v>
      </c>
      <c r="H64" s="83"/>
      <c r="I64" s="70"/>
    </row>
    <row r="65" spans="1:9" s="5" customFormat="1" ht="38.25" hidden="1">
      <c r="A65" s="26" t="s">
        <v>20</v>
      </c>
      <c r="B65" s="27"/>
      <c r="C65" s="11"/>
      <c r="D65" s="11"/>
      <c r="E65" s="27">
        <v>423.9</v>
      </c>
      <c r="F65" s="27">
        <v>342</v>
      </c>
      <c r="G65" s="44">
        <f t="shared" si="0"/>
        <v>80.67940552016985</v>
      </c>
      <c r="H65" s="82"/>
      <c r="I65" s="4"/>
    </row>
    <row r="66" spans="1:9" s="5" customFormat="1" ht="94.5" hidden="1">
      <c r="A66" s="18" t="s">
        <v>47</v>
      </c>
      <c r="B66" s="27"/>
      <c r="C66" s="11"/>
      <c r="D66" s="11"/>
      <c r="E66" s="27">
        <v>0</v>
      </c>
      <c r="F66" s="27">
        <v>0</v>
      </c>
      <c r="G66" s="44" t="e">
        <f t="shared" si="0"/>
        <v>#DIV/0!</v>
      </c>
      <c r="H66" s="82"/>
      <c r="I66" s="4"/>
    </row>
    <row r="67" spans="1:9" s="30" customFormat="1" ht="47.25" hidden="1">
      <c r="A67" s="28" t="s">
        <v>21</v>
      </c>
      <c r="B67" s="29"/>
      <c r="C67" s="29"/>
      <c r="D67" s="29"/>
      <c r="E67" s="29"/>
      <c r="F67" s="29"/>
      <c r="G67" s="44" t="e">
        <f t="shared" si="0"/>
        <v>#DIV/0!</v>
      </c>
      <c r="H67" s="85"/>
      <c r="I67" s="72"/>
    </row>
    <row r="68" spans="1:9" s="1" customFormat="1" ht="51" hidden="1">
      <c r="A68" s="26" t="s">
        <v>22</v>
      </c>
      <c r="B68" s="29"/>
      <c r="C68" s="29"/>
      <c r="D68" s="29"/>
      <c r="E68" s="29"/>
      <c r="F68" s="29"/>
      <c r="G68" s="44" t="e">
        <f t="shared" si="0"/>
        <v>#DIV/0!</v>
      </c>
      <c r="H68" s="86"/>
      <c r="I68" s="73"/>
    </row>
    <row r="69" spans="1:9" s="31" customFormat="1" ht="47.25" hidden="1">
      <c r="A69" s="20" t="s">
        <v>23</v>
      </c>
      <c r="B69" s="14"/>
      <c r="C69" s="11"/>
      <c r="D69" s="11"/>
      <c r="E69" s="14">
        <f>SUM(E72)</f>
        <v>14.3</v>
      </c>
      <c r="F69" s="14">
        <f>SUM(F72)</f>
        <v>15.665099999999999</v>
      </c>
      <c r="G69" s="44">
        <f t="shared" si="0"/>
        <v>109.54615384615383</v>
      </c>
      <c r="H69" s="87"/>
      <c r="I69" s="74"/>
    </row>
    <row r="70" spans="1:9" s="31" customFormat="1" ht="45" hidden="1">
      <c r="A70" s="21" t="s">
        <v>24</v>
      </c>
      <c r="B70" s="14">
        <v>67</v>
      </c>
      <c r="C70" s="11">
        <v>68.3</v>
      </c>
      <c r="D70" s="10">
        <f>C70/B70*100</f>
        <v>101.94029850746269</v>
      </c>
      <c r="E70" s="14"/>
      <c r="F70" s="11"/>
      <c r="G70" s="44" t="e">
        <f t="shared" si="0"/>
        <v>#DIV/0!</v>
      </c>
      <c r="H70" s="87"/>
      <c r="I70" s="74"/>
    </row>
    <row r="71" spans="1:9" s="15" customFormat="1" ht="47.25" hidden="1">
      <c r="A71" s="13" t="s">
        <v>7</v>
      </c>
      <c r="B71" s="14"/>
      <c r="C71" s="11"/>
      <c r="D71" s="11"/>
      <c r="E71" s="14">
        <f>SUM(E69)</f>
        <v>14.3</v>
      </c>
      <c r="F71" s="14">
        <f>SUM(F69)</f>
        <v>15.665099999999999</v>
      </c>
      <c r="G71" s="44">
        <f t="shared" si="0"/>
        <v>109.54615384615383</v>
      </c>
      <c r="H71" s="83"/>
      <c r="I71" s="70"/>
    </row>
    <row r="72" spans="1:9" s="31" customFormat="1" ht="38.25" hidden="1">
      <c r="A72" s="26" t="s">
        <v>25</v>
      </c>
      <c r="B72" s="14"/>
      <c r="C72" s="11"/>
      <c r="D72" s="11"/>
      <c r="E72" s="14">
        <v>14.3</v>
      </c>
      <c r="F72" s="10">
        <f>42217/1000*0.3+3</f>
        <v>15.665099999999999</v>
      </c>
      <c r="G72" s="44">
        <f t="shared" si="0"/>
        <v>109.54615384615383</v>
      </c>
      <c r="H72" s="87"/>
      <c r="I72" s="74"/>
    </row>
    <row r="73" spans="1:9" s="1" customFormat="1" ht="0.75" customHeight="1" hidden="1">
      <c r="A73" s="19" t="s">
        <v>26</v>
      </c>
      <c r="B73" s="7"/>
      <c r="C73" s="32"/>
      <c r="D73" s="32"/>
      <c r="E73" s="7">
        <f>SUM(E74)</f>
        <v>0</v>
      </c>
      <c r="F73" s="7">
        <f>SUM(F74)</f>
        <v>4.6673</v>
      </c>
      <c r="G73" s="44" t="e">
        <f t="shared" si="0"/>
        <v>#DIV/0!</v>
      </c>
      <c r="H73" s="86"/>
      <c r="I73" s="73"/>
    </row>
    <row r="74" spans="1:9" s="1" customFormat="1" ht="63" hidden="1">
      <c r="A74" s="20" t="s">
        <v>27</v>
      </c>
      <c r="B74" s="10"/>
      <c r="C74" s="11"/>
      <c r="D74" s="11"/>
      <c r="E74" s="10">
        <f>SUM(E75)</f>
        <v>0</v>
      </c>
      <c r="F74" s="10">
        <f>SUM(F75)</f>
        <v>4.6673</v>
      </c>
      <c r="G74" s="44" t="e">
        <f t="shared" si="0"/>
        <v>#DIV/0!</v>
      </c>
      <c r="H74" s="86"/>
      <c r="I74" s="73"/>
    </row>
    <row r="75" spans="1:9" s="1" customFormat="1" ht="47.25" hidden="1">
      <c r="A75" s="33" t="s">
        <v>28</v>
      </c>
      <c r="B75" s="10"/>
      <c r="C75" s="11"/>
      <c r="D75" s="11"/>
      <c r="E75" s="10">
        <v>0</v>
      </c>
      <c r="F75" s="10">
        <f>4667.3/1000</f>
        <v>4.6673</v>
      </c>
      <c r="G75" s="44" t="e">
        <f t="shared" si="0"/>
        <v>#DIV/0!</v>
      </c>
      <c r="H75" s="88"/>
      <c r="I75" s="75"/>
    </row>
    <row r="76" spans="1:9" s="1" customFormat="1" ht="63" hidden="1">
      <c r="A76" s="34" t="s">
        <v>29</v>
      </c>
      <c r="B76" s="32"/>
      <c r="C76" s="32"/>
      <c r="D76" s="32"/>
      <c r="E76" s="32"/>
      <c r="F76" s="32"/>
      <c r="G76" s="44" t="e">
        <f t="shared" si="0"/>
        <v>#DIV/0!</v>
      </c>
      <c r="H76" s="86"/>
      <c r="I76" s="73"/>
    </row>
    <row r="77" spans="1:9" s="36" customFormat="1" ht="53.25" customHeight="1" hidden="1">
      <c r="A77" s="35" t="s">
        <v>30</v>
      </c>
      <c r="B77" s="14"/>
      <c r="C77" s="10"/>
      <c r="D77" s="10"/>
      <c r="E77" s="14">
        <v>61.8</v>
      </c>
      <c r="F77" s="10">
        <f>345.5/1000</f>
        <v>0.3455</v>
      </c>
      <c r="G77" s="44">
        <f t="shared" si="0"/>
        <v>0.5590614886731391</v>
      </c>
      <c r="H77" s="89"/>
      <c r="I77" s="76"/>
    </row>
    <row r="78" spans="1:9" s="52" customFormat="1" ht="30" customHeight="1">
      <c r="A78" s="51" t="s">
        <v>31</v>
      </c>
      <c r="B78" s="7"/>
      <c r="C78" s="7"/>
      <c r="D78" s="7">
        <f>(D10+D16+D27+D34+D38)/5</f>
        <v>110.6152416329342</v>
      </c>
      <c r="E78" s="7">
        <f>E10+E16+E27+E34+E38</f>
        <v>169607.49999999997</v>
      </c>
      <c r="F78" s="7">
        <f>F10+F16+F27+F34+F38</f>
        <v>195312.19999999998</v>
      </c>
      <c r="G78" s="69">
        <f t="shared" si="0"/>
        <v>115.15540291555504</v>
      </c>
      <c r="H78" s="69">
        <f>D78-G78</f>
        <v>-4.5401612826208435</v>
      </c>
      <c r="I78" s="7">
        <f>(I10+I16+I27+I34+I38)/5</f>
        <v>1.8</v>
      </c>
    </row>
    <row r="79" spans="1:9" ht="21" customHeight="1" hidden="1">
      <c r="A79" s="37" t="s">
        <v>32</v>
      </c>
      <c r="B79" s="11"/>
      <c r="C79" s="10"/>
      <c r="D79" s="10"/>
      <c r="E79" s="11"/>
      <c r="F79" s="11"/>
      <c r="G79" s="7" t="e">
        <f aca="true" t="shared" si="3" ref="G79:G86">F79/E79*100</f>
        <v>#DIV/0!</v>
      </c>
      <c r="H79" s="46"/>
      <c r="I79" s="46"/>
    </row>
    <row r="80" spans="1:9" ht="22.5" customHeight="1" hidden="1">
      <c r="A80" s="38" t="s">
        <v>33</v>
      </c>
      <c r="B80" s="10"/>
      <c r="C80" s="10"/>
      <c r="D80" s="10"/>
      <c r="E80" s="10">
        <f>SUM(E78)</f>
        <v>169607.49999999997</v>
      </c>
      <c r="F80" s="10">
        <f>SUM(F78)</f>
        <v>195312.19999999998</v>
      </c>
      <c r="G80" s="7">
        <f t="shared" si="3"/>
        <v>115.15540291555504</v>
      </c>
      <c r="H80" s="46"/>
      <c r="I80" s="46"/>
    </row>
    <row r="81" spans="1:9" ht="22.5" customHeight="1" hidden="1">
      <c r="A81" s="38" t="s">
        <v>34</v>
      </c>
      <c r="B81" s="10"/>
      <c r="C81" s="10"/>
      <c r="D81" s="10"/>
      <c r="E81" s="10">
        <f>SUM(E82:E84)</f>
        <v>561.9</v>
      </c>
      <c r="F81" s="10">
        <f>SUM(F82:F84)</f>
        <v>420.25619600000005</v>
      </c>
      <c r="G81" s="7">
        <f t="shared" si="3"/>
        <v>74.7919907456843</v>
      </c>
      <c r="H81" s="46"/>
      <c r="I81" s="46"/>
    </row>
    <row r="82" spans="1:9" ht="15.75" hidden="1">
      <c r="A82" s="39" t="s">
        <v>35</v>
      </c>
      <c r="B82" s="40"/>
      <c r="C82" s="40"/>
      <c r="D82" s="40"/>
      <c r="E82" s="40">
        <f>SUM(E77+E75+E67)</f>
        <v>61.8</v>
      </c>
      <c r="F82" s="40">
        <f>SUM(F77+F75+F67)</f>
        <v>5.0128</v>
      </c>
      <c r="G82" s="7">
        <f t="shared" si="3"/>
        <v>8.111326860841425</v>
      </c>
      <c r="H82" s="46"/>
      <c r="I82" s="46"/>
    </row>
    <row r="83" spans="1:9" ht="15.75" hidden="1">
      <c r="A83" s="39" t="s">
        <v>36</v>
      </c>
      <c r="B83" s="40"/>
      <c r="C83" s="40"/>
      <c r="D83" s="40"/>
      <c r="E83" s="40">
        <f>SUM(E14+E54+E59+E64+E71)</f>
        <v>500.09999999999997</v>
      </c>
      <c r="F83" s="40">
        <f>SUM(F14+F54+F59+F64+F71)</f>
        <v>415.243396</v>
      </c>
      <c r="G83" s="7">
        <f t="shared" si="3"/>
        <v>83.03207278544292</v>
      </c>
      <c r="H83" s="46"/>
      <c r="I83" s="46"/>
    </row>
    <row r="84" spans="1:9" ht="15.75" hidden="1">
      <c r="A84" s="39" t="s">
        <v>37</v>
      </c>
      <c r="B84" s="40"/>
      <c r="C84" s="40"/>
      <c r="D84" s="40"/>
      <c r="E84" s="40">
        <f>SUM(E30+E66)</f>
        <v>0</v>
      </c>
      <c r="F84" s="40">
        <f>SUM(F30+F66)</f>
        <v>0</v>
      </c>
      <c r="G84" s="7" t="e">
        <f t="shared" si="3"/>
        <v>#DIV/0!</v>
      </c>
      <c r="H84" s="46"/>
      <c r="I84" s="46"/>
    </row>
    <row r="85" spans="1:9" ht="15.75" hidden="1">
      <c r="A85" s="41" t="s">
        <v>38</v>
      </c>
      <c r="B85" s="40"/>
      <c r="C85" s="40"/>
      <c r="D85" s="40"/>
      <c r="E85" s="40">
        <f>SUM(E50)</f>
        <v>0</v>
      </c>
      <c r="F85" s="40">
        <f>SUM(F50)</f>
        <v>0</v>
      </c>
      <c r="G85" s="7" t="e">
        <f t="shared" si="3"/>
        <v>#DIV/0!</v>
      </c>
      <c r="H85" s="46"/>
      <c r="I85" s="46"/>
    </row>
    <row r="86" spans="1:7" ht="15.75" hidden="1">
      <c r="A86" s="42"/>
      <c r="B86" s="43"/>
      <c r="C86" s="43"/>
      <c r="D86" s="43"/>
      <c r="E86" s="43">
        <v>185597.2</v>
      </c>
      <c r="F86" s="43">
        <v>188523.4</v>
      </c>
      <c r="G86" s="67">
        <f t="shared" si="3"/>
        <v>101.57664016483005</v>
      </c>
    </row>
    <row r="181" ht="15.75"/>
    <row r="182" ht="15.75"/>
    <row r="183" ht="15.75"/>
    <row r="184" ht="15.75"/>
    <row r="185" ht="15.75"/>
    <row r="186" ht="15.75"/>
  </sheetData>
  <mergeCells count="9">
    <mergeCell ref="G1:I1"/>
    <mergeCell ref="A2:I2"/>
    <mergeCell ref="A3:I5"/>
    <mergeCell ref="B8:D8"/>
    <mergeCell ref="H8:H9"/>
    <mergeCell ref="I8:I9"/>
    <mergeCell ref="A6:G6"/>
    <mergeCell ref="A8:A9"/>
    <mergeCell ref="E8:G8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117"/>
  <sheetViews>
    <sheetView zoomScale="75" zoomScaleNormal="75" workbookViewId="0" topLeftCell="A100">
      <selection activeCell="L57" sqref="L57"/>
    </sheetView>
  </sheetViews>
  <sheetFormatPr defaultColWidth="9.00390625" defaultRowHeight="12.75"/>
  <cols>
    <col min="1" max="1" width="51.625" style="2" customWidth="1"/>
    <col min="2" max="2" width="10.25390625" style="3" customWidth="1"/>
    <col min="3" max="3" width="11.375" style="3" customWidth="1"/>
    <col min="4" max="4" width="11.75390625" style="3" customWidth="1"/>
    <col min="5" max="5" width="10.875" style="3" customWidth="1"/>
    <col min="6" max="6" width="10.75390625" style="3" customWidth="1"/>
    <col min="7" max="7" width="11.25390625" style="3" customWidth="1"/>
    <col min="8" max="8" width="10.375" style="2" customWidth="1"/>
    <col min="9" max="9" width="10.00390625" style="2" customWidth="1"/>
    <col min="10" max="10" width="8.875" style="2" hidden="1" customWidth="1"/>
    <col min="11" max="16384" width="8.875" style="2" customWidth="1"/>
  </cols>
  <sheetData>
    <row r="1" spans="7:9" ht="15.75">
      <c r="G1" s="94" t="s">
        <v>146</v>
      </c>
      <c r="H1" s="94"/>
      <c r="I1" s="94"/>
    </row>
    <row r="2" spans="1:9" ht="18.75">
      <c r="A2" s="103" t="s">
        <v>2</v>
      </c>
      <c r="B2" s="103"/>
      <c r="C2" s="103"/>
      <c r="D2" s="103"/>
      <c r="E2" s="103"/>
      <c r="F2" s="103"/>
      <c r="G2" s="103"/>
      <c r="H2" s="103"/>
      <c r="I2" s="103"/>
    </row>
    <row r="3" spans="1:9" ht="15.75">
      <c r="A3" s="102" t="s">
        <v>181</v>
      </c>
      <c r="B3" s="102"/>
      <c r="C3" s="102"/>
      <c r="D3" s="102"/>
      <c r="E3" s="102"/>
      <c r="F3" s="102"/>
      <c r="G3" s="102"/>
      <c r="H3" s="102"/>
      <c r="I3" s="102"/>
    </row>
    <row r="4" spans="1:9" ht="15.7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.75">
      <c r="A5" s="102"/>
      <c r="B5" s="102"/>
      <c r="C5" s="102"/>
      <c r="D5" s="102"/>
      <c r="E5" s="102"/>
      <c r="F5" s="102"/>
      <c r="G5" s="102"/>
      <c r="H5" s="102"/>
      <c r="I5" s="102"/>
    </row>
    <row r="6" spans="1:7" ht="15.75">
      <c r="A6" s="100"/>
      <c r="B6" s="100"/>
      <c r="C6" s="100"/>
      <c r="D6" s="100"/>
      <c r="E6" s="100"/>
      <c r="F6" s="100"/>
      <c r="G6" s="100"/>
    </row>
    <row r="7" ht="15.75">
      <c r="G7" s="2" t="s">
        <v>67</v>
      </c>
    </row>
    <row r="8" spans="1:10" s="5" customFormat="1" ht="48.75" customHeight="1">
      <c r="A8" s="98" t="s">
        <v>4</v>
      </c>
      <c r="B8" s="101" t="s">
        <v>5</v>
      </c>
      <c r="C8" s="101"/>
      <c r="D8" s="101"/>
      <c r="E8" s="101" t="s">
        <v>6</v>
      </c>
      <c r="F8" s="101"/>
      <c r="G8" s="101"/>
      <c r="H8" s="98" t="s">
        <v>147</v>
      </c>
      <c r="I8" s="98" t="s">
        <v>0</v>
      </c>
      <c r="J8" s="45" t="s">
        <v>1</v>
      </c>
    </row>
    <row r="9" spans="1:10" s="5" customFormat="1" ht="36" customHeight="1">
      <c r="A9" s="98"/>
      <c r="B9" s="4" t="s">
        <v>154</v>
      </c>
      <c r="C9" s="4" t="s">
        <v>155</v>
      </c>
      <c r="D9" s="4" t="s">
        <v>39</v>
      </c>
      <c r="E9" s="4" t="s">
        <v>154</v>
      </c>
      <c r="F9" s="4" t="s">
        <v>155</v>
      </c>
      <c r="G9" s="4" t="s">
        <v>39</v>
      </c>
      <c r="H9" s="98"/>
      <c r="I9" s="98"/>
      <c r="J9" s="45"/>
    </row>
    <row r="10" spans="1:10" s="5" customFormat="1" ht="47.25">
      <c r="A10" s="6" t="s">
        <v>137</v>
      </c>
      <c r="B10" s="7"/>
      <c r="C10" s="8"/>
      <c r="D10" s="7">
        <v>114.2</v>
      </c>
      <c r="E10" s="7">
        <f>E11+E18+E22+E27</f>
        <v>21837.799999999996</v>
      </c>
      <c r="F10" s="7">
        <f>F11+F18+F22+F27</f>
        <v>28760.9</v>
      </c>
      <c r="G10" s="7">
        <f aca="true" t="shared" si="0" ref="G10:G27">F10/E10*100</f>
        <v>131.70236928628344</v>
      </c>
      <c r="H10" s="69">
        <f>D10-G10</f>
        <v>-17.50236928628344</v>
      </c>
      <c r="I10" s="7">
        <f>(I11+I18+I22+I27)/4</f>
        <v>1</v>
      </c>
      <c r="J10" s="45"/>
    </row>
    <row r="11" spans="1:10" s="5" customFormat="1" ht="66" customHeight="1">
      <c r="A11" s="9" t="s">
        <v>141</v>
      </c>
      <c r="B11" s="44"/>
      <c r="C11" s="4"/>
      <c r="D11" s="44">
        <f>(D12+D13)/2</f>
        <v>100</v>
      </c>
      <c r="E11" s="44">
        <v>15420.9</v>
      </c>
      <c r="F11" s="44">
        <v>19687.8</v>
      </c>
      <c r="G11" s="44">
        <f t="shared" si="0"/>
        <v>127.6695912689921</v>
      </c>
      <c r="H11" s="67">
        <f>D11-G11</f>
        <v>-27.669591268992093</v>
      </c>
      <c r="I11" s="4">
        <v>0</v>
      </c>
      <c r="J11" s="45"/>
    </row>
    <row r="12" spans="1:10" s="5" customFormat="1" ht="45">
      <c r="A12" s="12" t="s">
        <v>100</v>
      </c>
      <c r="B12" s="77">
        <v>7</v>
      </c>
      <c r="C12" s="4">
        <v>7</v>
      </c>
      <c r="D12" s="44">
        <f aca="true" t="shared" si="1" ref="D12:D17">C12/B12*100</f>
        <v>100</v>
      </c>
      <c r="E12" s="10"/>
      <c r="F12" s="11"/>
      <c r="G12" s="44"/>
      <c r="H12" s="4"/>
      <c r="I12" s="4"/>
      <c r="J12" s="45"/>
    </row>
    <row r="13" spans="1:10" s="15" customFormat="1" ht="47.25">
      <c r="A13" s="13" t="s">
        <v>182</v>
      </c>
      <c r="B13" s="67">
        <v>3</v>
      </c>
      <c r="C13" s="4">
        <v>3</v>
      </c>
      <c r="D13" s="44">
        <f t="shared" si="1"/>
        <v>100</v>
      </c>
      <c r="E13" s="14"/>
      <c r="F13" s="14"/>
      <c r="G13" s="44"/>
      <c r="H13" s="70"/>
      <c r="I13" s="70"/>
      <c r="J13" s="28"/>
    </row>
    <row r="14" spans="1:10" s="5" customFormat="1" ht="36" customHeight="1" hidden="1">
      <c r="A14" s="54" t="s">
        <v>71</v>
      </c>
      <c r="B14" s="44">
        <v>160</v>
      </c>
      <c r="C14" s="4">
        <v>186</v>
      </c>
      <c r="D14" s="44">
        <f t="shared" si="1"/>
        <v>116.25000000000001</v>
      </c>
      <c r="E14" s="10"/>
      <c r="F14" s="10"/>
      <c r="G14" s="44" t="e">
        <f t="shared" si="0"/>
        <v>#DIV/0!</v>
      </c>
      <c r="H14" s="4"/>
      <c r="I14" s="4"/>
      <c r="J14" s="45"/>
    </row>
    <row r="15" spans="1:10" s="5" customFormat="1" ht="25.5" hidden="1">
      <c r="A15" s="16" t="s">
        <v>42</v>
      </c>
      <c r="B15" s="44">
        <v>5072</v>
      </c>
      <c r="C15" s="4">
        <v>5006</v>
      </c>
      <c r="D15" s="44">
        <f t="shared" si="1"/>
        <v>98.698738170347</v>
      </c>
      <c r="E15" s="10"/>
      <c r="F15" s="10"/>
      <c r="G15" s="44" t="e">
        <f t="shared" si="0"/>
        <v>#DIV/0!</v>
      </c>
      <c r="H15" s="4"/>
      <c r="I15" s="4"/>
      <c r="J15" s="45"/>
    </row>
    <row r="16" spans="1:10" s="5" customFormat="1" ht="25.5" hidden="1">
      <c r="A16" s="16" t="s">
        <v>43</v>
      </c>
      <c r="B16" s="44">
        <v>2121</v>
      </c>
      <c r="C16" s="4">
        <v>1806</v>
      </c>
      <c r="D16" s="44">
        <f t="shared" si="1"/>
        <v>85.14851485148515</v>
      </c>
      <c r="E16" s="10"/>
      <c r="F16" s="10"/>
      <c r="G16" s="44" t="e">
        <f t="shared" si="0"/>
        <v>#DIV/0!</v>
      </c>
      <c r="H16" s="4"/>
      <c r="I16" s="4"/>
      <c r="J16" s="45"/>
    </row>
    <row r="17" spans="1:10" s="5" customFormat="1" ht="51" hidden="1">
      <c r="A17" s="16" t="s">
        <v>44</v>
      </c>
      <c r="B17" s="44">
        <v>4</v>
      </c>
      <c r="C17" s="4">
        <v>2</v>
      </c>
      <c r="D17" s="44">
        <f t="shared" si="1"/>
        <v>50</v>
      </c>
      <c r="E17" s="10"/>
      <c r="F17" s="10"/>
      <c r="G17" s="44" t="e">
        <f t="shared" si="0"/>
        <v>#DIV/0!</v>
      </c>
      <c r="H17" s="4"/>
      <c r="I17" s="4"/>
      <c r="J17" s="45"/>
    </row>
    <row r="18" spans="1:10" s="5" customFormat="1" ht="47.25">
      <c r="A18" s="53" t="s">
        <v>101</v>
      </c>
      <c r="B18" s="44"/>
      <c r="C18" s="4"/>
      <c r="D18" s="44">
        <f>D20</f>
        <v>100</v>
      </c>
      <c r="E18" s="44">
        <v>581.8</v>
      </c>
      <c r="F18" s="44">
        <v>1040.9</v>
      </c>
      <c r="G18" s="44">
        <f t="shared" si="0"/>
        <v>178.91027844620146</v>
      </c>
      <c r="H18" s="67">
        <f>D18-G18</f>
        <v>-78.91027844620146</v>
      </c>
      <c r="I18" s="4">
        <v>0</v>
      </c>
      <c r="J18" s="45"/>
    </row>
    <row r="19" spans="1:10" s="5" customFormat="1" ht="15.75" hidden="1">
      <c r="A19" s="16" t="s">
        <v>72</v>
      </c>
      <c r="B19" s="44">
        <v>90000</v>
      </c>
      <c r="C19" s="4">
        <v>96906</v>
      </c>
      <c r="D19" s="44">
        <f>C19/B19*100</f>
        <v>107.67333333333333</v>
      </c>
      <c r="E19" s="44"/>
      <c r="F19" s="44"/>
      <c r="G19" s="44" t="e">
        <f t="shared" si="0"/>
        <v>#DIV/0!</v>
      </c>
      <c r="H19" s="4"/>
      <c r="I19" s="4"/>
      <c r="J19" s="45"/>
    </row>
    <row r="20" spans="1:10" s="5" customFormat="1" ht="26.25" customHeight="1">
      <c r="A20" s="16" t="s">
        <v>102</v>
      </c>
      <c r="B20" s="44">
        <v>80</v>
      </c>
      <c r="C20" s="4">
        <v>80</v>
      </c>
      <c r="D20" s="44">
        <f>C20/B20*100</f>
        <v>100</v>
      </c>
      <c r="E20" s="44"/>
      <c r="F20" s="44"/>
      <c r="G20" s="44"/>
      <c r="H20" s="4"/>
      <c r="I20" s="4"/>
      <c r="J20" s="45"/>
    </row>
    <row r="21" spans="1:10" s="5" customFormat="1" ht="51" hidden="1">
      <c r="A21" s="16" t="s">
        <v>46</v>
      </c>
      <c r="B21" s="10"/>
      <c r="C21" s="11">
        <v>22.7</v>
      </c>
      <c r="D21" s="44"/>
      <c r="E21" s="44"/>
      <c r="F21" s="44"/>
      <c r="G21" s="44" t="e">
        <f t="shared" si="0"/>
        <v>#DIV/0!</v>
      </c>
      <c r="H21" s="4"/>
      <c r="I21" s="4"/>
      <c r="J21" s="45"/>
    </row>
    <row r="22" spans="1:10" s="5" customFormat="1" ht="31.5">
      <c r="A22" s="53" t="s">
        <v>103</v>
      </c>
      <c r="B22" s="10"/>
      <c r="C22" s="11"/>
      <c r="D22" s="44">
        <v>130</v>
      </c>
      <c r="E22" s="44">
        <v>1004</v>
      </c>
      <c r="F22" s="44">
        <v>1113</v>
      </c>
      <c r="G22" s="44">
        <f t="shared" si="0"/>
        <v>110.85657370517927</v>
      </c>
      <c r="H22" s="67">
        <f>D22-G22</f>
        <v>19.143426294820728</v>
      </c>
      <c r="I22" s="4">
        <v>3</v>
      </c>
      <c r="J22" s="45"/>
    </row>
    <row r="23" spans="1:10" s="5" customFormat="1" ht="15.75">
      <c r="A23" s="16" t="s">
        <v>104</v>
      </c>
      <c r="B23" s="10">
        <v>22058</v>
      </c>
      <c r="C23" s="11">
        <v>22846</v>
      </c>
      <c r="D23" s="10">
        <f>C23/B23*100</f>
        <v>103.57240003626802</v>
      </c>
      <c r="E23" s="44"/>
      <c r="F23" s="44"/>
      <c r="G23" s="44"/>
      <c r="H23" s="4"/>
      <c r="I23" s="4"/>
      <c r="J23" s="45"/>
    </row>
    <row r="24" spans="1:10" s="5" customFormat="1" ht="25.5">
      <c r="A24" s="16" t="s">
        <v>105</v>
      </c>
      <c r="B24" s="23">
        <v>100</v>
      </c>
      <c r="C24" s="11">
        <v>170</v>
      </c>
      <c r="D24" s="10">
        <f>C24/B24*100</f>
        <v>170</v>
      </c>
      <c r="E24" s="44"/>
      <c r="F24" s="44"/>
      <c r="G24" s="44"/>
      <c r="H24" s="4"/>
      <c r="I24" s="4"/>
      <c r="J24" s="45"/>
    </row>
    <row r="25" spans="1:10" s="5" customFormat="1" ht="15.75">
      <c r="A25" s="16" t="s">
        <v>106</v>
      </c>
      <c r="B25" s="10">
        <v>672</v>
      </c>
      <c r="C25" s="11">
        <v>827</v>
      </c>
      <c r="D25" s="10">
        <f>C25/B25*100</f>
        <v>123.06547619047619</v>
      </c>
      <c r="E25" s="44"/>
      <c r="F25" s="44"/>
      <c r="G25" s="44"/>
      <c r="H25" s="4"/>
      <c r="I25" s="4"/>
      <c r="J25" s="45"/>
    </row>
    <row r="26" spans="1:10" s="5" customFormat="1" ht="25.5">
      <c r="A26" s="16" t="s">
        <v>107</v>
      </c>
      <c r="B26" s="10">
        <v>1218</v>
      </c>
      <c r="C26" s="11">
        <v>1497</v>
      </c>
      <c r="D26" s="10">
        <f>C26/B26*100</f>
        <v>122.9064039408867</v>
      </c>
      <c r="E26" s="44"/>
      <c r="F26" s="44"/>
      <c r="G26" s="44"/>
      <c r="H26" s="4"/>
      <c r="I26" s="4"/>
      <c r="J26" s="45"/>
    </row>
    <row r="27" spans="1:10" s="5" customFormat="1" ht="63">
      <c r="A27" s="53" t="s">
        <v>142</v>
      </c>
      <c r="B27" s="10"/>
      <c r="C27" s="11"/>
      <c r="D27" s="44">
        <f>D28</f>
        <v>126.56249999999997</v>
      </c>
      <c r="E27" s="44">
        <v>4831.1</v>
      </c>
      <c r="F27" s="44">
        <v>6919.2</v>
      </c>
      <c r="G27" s="44">
        <f t="shared" si="0"/>
        <v>143.22204052907205</v>
      </c>
      <c r="H27" s="67">
        <f>D27-G27</f>
        <v>-16.659540529072075</v>
      </c>
      <c r="I27" s="4">
        <v>1</v>
      </c>
      <c r="J27" s="45"/>
    </row>
    <row r="28" spans="1:10" s="5" customFormat="1" ht="25.5">
      <c r="A28" s="16" t="s">
        <v>183</v>
      </c>
      <c r="B28" s="10">
        <v>12.8</v>
      </c>
      <c r="C28" s="11">
        <v>16.2</v>
      </c>
      <c r="D28" s="10">
        <f>C28/B28*100</f>
        <v>126.56249999999997</v>
      </c>
      <c r="E28" s="10"/>
      <c r="F28" s="10"/>
      <c r="G28" s="44"/>
      <c r="H28" s="4"/>
      <c r="I28" s="4"/>
      <c r="J28" s="45"/>
    </row>
    <row r="29" spans="1:10" s="5" customFormat="1" ht="63">
      <c r="A29" s="55" t="s">
        <v>138</v>
      </c>
      <c r="B29" s="69"/>
      <c r="C29" s="32"/>
      <c r="D29" s="69">
        <f>(D30+D32+D36)/3</f>
        <v>327.0828867669402</v>
      </c>
      <c r="E29" s="69">
        <f>E30+E32+E34</f>
        <v>2179</v>
      </c>
      <c r="F29" s="69">
        <f>F30+F32+F34</f>
        <v>2331</v>
      </c>
      <c r="G29" s="69">
        <f>F29/E29*100</f>
        <v>106.97567691601652</v>
      </c>
      <c r="H29" s="69">
        <f>D29-G29</f>
        <v>220.10720985092365</v>
      </c>
      <c r="I29" s="69">
        <f>(I30+I32+I36)/3</f>
        <v>0.3333333333333333</v>
      </c>
      <c r="J29" s="45"/>
    </row>
    <row r="30" spans="1:10" s="5" customFormat="1" ht="31.5">
      <c r="A30" s="56" t="s">
        <v>108</v>
      </c>
      <c r="B30" s="44"/>
      <c r="C30" s="4"/>
      <c r="D30" s="44">
        <f>D31</f>
        <v>96.77744209466263</v>
      </c>
      <c r="E30" s="44">
        <v>1741</v>
      </c>
      <c r="F30" s="44">
        <v>1872</v>
      </c>
      <c r="G30" s="44">
        <f>F30/E30*100</f>
        <v>107.52441125789775</v>
      </c>
      <c r="H30" s="67">
        <f>D30-G30</f>
        <v>-10.746969163235121</v>
      </c>
      <c r="I30" s="4">
        <v>1</v>
      </c>
      <c r="J30" s="45"/>
    </row>
    <row r="31" spans="1:10" s="5" customFormat="1" ht="38.25">
      <c r="A31" s="17" t="s">
        <v>109</v>
      </c>
      <c r="B31" s="44">
        <v>993</v>
      </c>
      <c r="C31" s="4">
        <v>961</v>
      </c>
      <c r="D31" s="44">
        <f>C31/B31*100</f>
        <v>96.77744209466263</v>
      </c>
      <c r="E31" s="44"/>
      <c r="F31" s="44"/>
      <c r="G31" s="44"/>
      <c r="H31" s="44"/>
      <c r="I31" s="4"/>
      <c r="J31" s="45"/>
    </row>
    <row r="32" spans="1:10" s="5" customFormat="1" ht="63">
      <c r="A32" s="57" t="s">
        <v>110</v>
      </c>
      <c r="B32" s="44"/>
      <c r="C32" s="4"/>
      <c r="D32" s="44">
        <f>D33</f>
        <v>84.47121820615796</v>
      </c>
      <c r="E32" s="44">
        <v>438</v>
      </c>
      <c r="F32" s="44">
        <v>459</v>
      </c>
      <c r="G32" s="44">
        <f>F32/E32*100</f>
        <v>104.7945205479452</v>
      </c>
      <c r="H32" s="67">
        <f>D32-G32</f>
        <v>-20.32330234178724</v>
      </c>
      <c r="I32" s="4">
        <v>0</v>
      </c>
      <c r="J32" s="45"/>
    </row>
    <row r="33" spans="1:10" s="5" customFormat="1" ht="31.5">
      <c r="A33" s="13" t="s">
        <v>111</v>
      </c>
      <c r="B33" s="10">
        <v>747</v>
      </c>
      <c r="C33" s="11">
        <v>631</v>
      </c>
      <c r="D33" s="10">
        <f>C33/B33*100</f>
        <v>84.47121820615796</v>
      </c>
      <c r="E33" s="10"/>
      <c r="F33" s="10"/>
      <c r="G33" s="44"/>
      <c r="H33" s="4"/>
      <c r="I33" s="4"/>
      <c r="J33" s="45"/>
    </row>
    <row r="34" spans="1:10" s="5" customFormat="1" ht="31.5" hidden="1">
      <c r="A34" s="57" t="s">
        <v>112</v>
      </c>
      <c r="B34" s="10"/>
      <c r="C34" s="11"/>
      <c r="D34" s="10">
        <f>D35</f>
        <v>0</v>
      </c>
      <c r="E34" s="10">
        <v>0</v>
      </c>
      <c r="F34" s="10">
        <v>0</v>
      </c>
      <c r="G34" s="44">
        <v>0</v>
      </c>
      <c r="H34" s="4"/>
      <c r="I34" s="4"/>
      <c r="J34" s="45"/>
    </row>
    <row r="35" spans="1:10" s="5" customFormat="1" ht="31.5" hidden="1">
      <c r="A35" s="13" t="s">
        <v>113</v>
      </c>
      <c r="B35" s="10"/>
      <c r="C35" s="11"/>
      <c r="D35" s="10"/>
      <c r="E35" s="10"/>
      <c r="F35" s="10"/>
      <c r="G35" s="44"/>
      <c r="H35" s="4"/>
      <c r="I35" s="4"/>
      <c r="J35" s="45"/>
    </row>
    <row r="36" spans="1:10" s="5" customFormat="1" ht="31.5">
      <c r="A36" s="56" t="s">
        <v>184</v>
      </c>
      <c r="B36" s="10"/>
      <c r="C36" s="11"/>
      <c r="D36" s="10">
        <f>D37</f>
        <v>800</v>
      </c>
      <c r="E36" s="10">
        <v>0</v>
      </c>
      <c r="F36" s="10">
        <v>0</v>
      </c>
      <c r="G36" s="44"/>
      <c r="H36" s="4">
        <v>0</v>
      </c>
      <c r="I36" s="4">
        <v>0</v>
      </c>
      <c r="J36" s="45"/>
    </row>
    <row r="37" spans="1:10" s="5" customFormat="1" ht="31.5">
      <c r="A37" s="13" t="s">
        <v>113</v>
      </c>
      <c r="B37" s="10">
        <v>0.1</v>
      </c>
      <c r="C37" s="11">
        <v>0.8</v>
      </c>
      <c r="D37" s="10">
        <f>C37/B37*100</f>
        <v>800</v>
      </c>
      <c r="E37" s="10"/>
      <c r="F37" s="10"/>
      <c r="G37" s="44"/>
      <c r="H37" s="4"/>
      <c r="I37" s="4"/>
      <c r="J37" s="45"/>
    </row>
    <row r="38" spans="1:10" s="5" customFormat="1" ht="47.25">
      <c r="A38" s="58" t="s">
        <v>139</v>
      </c>
      <c r="B38" s="44"/>
      <c r="C38" s="32"/>
      <c r="D38" s="69">
        <f>(D39+D46+D48+D52)/4</f>
        <v>123.77340279914854</v>
      </c>
      <c r="E38" s="69">
        <f>E39+E46+E48+E52</f>
        <v>5285.6</v>
      </c>
      <c r="F38" s="69">
        <f>F39+F46+F48+F52</f>
        <v>4627.4</v>
      </c>
      <c r="G38" s="69">
        <f>F38/E38*100</f>
        <v>87.54729831996366</v>
      </c>
      <c r="H38" s="69">
        <f>D38-G38</f>
        <v>36.22610447918488</v>
      </c>
      <c r="I38" s="69">
        <f>(I39+I46+I48+I52)/4</f>
        <v>3.75</v>
      </c>
      <c r="J38" s="45"/>
    </row>
    <row r="39" spans="1:10" s="5" customFormat="1" ht="63">
      <c r="A39" s="57" t="s">
        <v>144</v>
      </c>
      <c r="B39" s="10"/>
      <c r="C39" s="11"/>
      <c r="D39" s="44">
        <f>(D40+D41+D42+D43)/4</f>
        <v>114.1118736359092</v>
      </c>
      <c r="E39" s="44">
        <v>1053.9</v>
      </c>
      <c r="F39" s="44">
        <v>525.8</v>
      </c>
      <c r="G39" s="44">
        <f>F39/E39*100</f>
        <v>49.89088148780718</v>
      </c>
      <c r="H39" s="67">
        <f>D39-G39</f>
        <v>64.22099214810203</v>
      </c>
      <c r="I39" s="4">
        <v>5</v>
      </c>
      <c r="J39" s="45"/>
    </row>
    <row r="40" spans="1:10" s="5" customFormat="1" ht="31.5">
      <c r="A40" s="18" t="s">
        <v>149</v>
      </c>
      <c r="B40" s="10">
        <v>305.7</v>
      </c>
      <c r="C40" s="11">
        <v>362.9</v>
      </c>
      <c r="D40" s="10">
        <f>C40/B40*100</f>
        <v>118.71115472685638</v>
      </c>
      <c r="E40" s="10"/>
      <c r="F40" s="10"/>
      <c r="G40" s="44"/>
      <c r="H40" s="4"/>
      <c r="I40" s="4"/>
      <c r="J40" s="45"/>
    </row>
    <row r="41" spans="1:10" s="5" customFormat="1" ht="47.25">
      <c r="A41" s="18" t="s">
        <v>114</v>
      </c>
      <c r="B41" s="10">
        <v>60.1</v>
      </c>
      <c r="C41" s="11">
        <v>55.7</v>
      </c>
      <c r="D41" s="10">
        <f>C41/B41*100</f>
        <v>92.67886855241265</v>
      </c>
      <c r="E41" s="10"/>
      <c r="F41" s="10"/>
      <c r="G41" s="44"/>
      <c r="H41" s="4"/>
      <c r="I41" s="4"/>
      <c r="J41" s="45"/>
    </row>
    <row r="42" spans="1:10" s="5" customFormat="1" ht="63">
      <c r="A42" s="18" t="s">
        <v>115</v>
      </c>
      <c r="B42" s="10">
        <v>8.7</v>
      </c>
      <c r="C42" s="11">
        <v>10.3</v>
      </c>
      <c r="D42" s="10">
        <f>C42/B42*100</f>
        <v>118.39080459770118</v>
      </c>
      <c r="E42" s="10"/>
      <c r="F42" s="10"/>
      <c r="G42" s="44"/>
      <c r="H42" s="4"/>
      <c r="I42" s="4"/>
      <c r="J42" s="45"/>
    </row>
    <row r="43" spans="1:10" s="5" customFormat="1" ht="47.25">
      <c r="A43" s="18" t="s">
        <v>116</v>
      </c>
      <c r="B43" s="10">
        <v>30</v>
      </c>
      <c r="C43" s="11">
        <v>38</v>
      </c>
      <c r="D43" s="10">
        <f>C43/B43*100</f>
        <v>126.66666666666666</v>
      </c>
      <c r="E43" s="10"/>
      <c r="F43" s="10"/>
      <c r="G43" s="44"/>
      <c r="H43" s="4"/>
      <c r="I43" s="4"/>
      <c r="J43" s="45"/>
    </row>
    <row r="44" spans="1:10" s="5" customFormat="1" ht="31.5" hidden="1">
      <c r="A44" s="18" t="s">
        <v>117</v>
      </c>
      <c r="B44" s="10">
        <v>0</v>
      </c>
      <c r="C44" s="11">
        <v>0</v>
      </c>
      <c r="D44" s="10">
        <v>0</v>
      </c>
      <c r="E44" s="10"/>
      <c r="F44" s="10"/>
      <c r="G44" s="44"/>
      <c r="H44" s="4"/>
      <c r="I44" s="4"/>
      <c r="J44" s="45"/>
    </row>
    <row r="45" spans="1:10" s="5" customFormat="1" ht="47.25" hidden="1">
      <c r="A45" s="18" t="s">
        <v>118</v>
      </c>
      <c r="B45" s="10">
        <v>0</v>
      </c>
      <c r="C45" s="11">
        <v>0</v>
      </c>
      <c r="D45" s="10" t="e">
        <f>C45/B45*100</f>
        <v>#DIV/0!</v>
      </c>
      <c r="E45" s="10"/>
      <c r="F45" s="10"/>
      <c r="G45" s="44"/>
      <c r="H45" s="4"/>
      <c r="I45" s="4"/>
      <c r="J45" s="45"/>
    </row>
    <row r="46" spans="1:10" s="5" customFormat="1" ht="63">
      <c r="A46" s="57" t="s">
        <v>185</v>
      </c>
      <c r="B46" s="10"/>
      <c r="C46" s="4"/>
      <c r="D46" s="44">
        <f>D47</f>
        <v>175</v>
      </c>
      <c r="E46" s="44">
        <v>0</v>
      </c>
      <c r="F46" s="44">
        <v>0</v>
      </c>
      <c r="G46" s="44"/>
      <c r="H46" s="44">
        <v>175</v>
      </c>
      <c r="I46" s="4">
        <v>5</v>
      </c>
      <c r="J46" s="45"/>
    </row>
    <row r="47" spans="1:10" s="5" customFormat="1" ht="47.25">
      <c r="A47" s="18" t="s">
        <v>186</v>
      </c>
      <c r="B47" s="10">
        <v>4</v>
      </c>
      <c r="C47" s="11">
        <v>7</v>
      </c>
      <c r="D47" s="10">
        <f>C47/B47*100</f>
        <v>175</v>
      </c>
      <c r="E47" s="10"/>
      <c r="F47" s="10"/>
      <c r="G47" s="44"/>
      <c r="H47" s="4"/>
      <c r="I47" s="4"/>
      <c r="J47" s="45"/>
    </row>
    <row r="48" spans="1:10" s="5" customFormat="1" ht="38.25" customHeight="1">
      <c r="A48" s="57" t="s">
        <v>187</v>
      </c>
      <c r="B48" s="44"/>
      <c r="C48" s="4"/>
      <c r="D48" s="44">
        <f>(D50+D51)/2</f>
        <v>172.64840422735162</v>
      </c>
      <c r="E48" s="44">
        <v>969.8</v>
      </c>
      <c r="F48" s="44">
        <v>1051.5</v>
      </c>
      <c r="G48" s="44">
        <f>F48/E48*100</f>
        <v>108.42441740565066</v>
      </c>
      <c r="H48" s="67">
        <f>D48-G48</f>
        <v>64.22398682170096</v>
      </c>
      <c r="I48" s="4">
        <v>5</v>
      </c>
      <c r="J48" s="45"/>
    </row>
    <row r="49" spans="1:10" s="5" customFormat="1" ht="31.5" hidden="1">
      <c r="A49" s="18" t="s">
        <v>119</v>
      </c>
      <c r="B49" s="44">
        <v>100</v>
      </c>
      <c r="C49" s="4">
        <v>100</v>
      </c>
      <c r="D49" s="44">
        <f>C49/B49*100</f>
        <v>100</v>
      </c>
      <c r="E49" s="44"/>
      <c r="F49" s="44"/>
      <c r="G49" s="44"/>
      <c r="H49" s="4"/>
      <c r="I49" s="4"/>
      <c r="J49" s="45"/>
    </row>
    <row r="50" spans="1:10" s="5" customFormat="1" ht="15.75">
      <c r="A50" s="18" t="s">
        <v>188</v>
      </c>
      <c r="B50" s="44">
        <v>146.3</v>
      </c>
      <c r="C50" s="4">
        <v>156.3</v>
      </c>
      <c r="D50" s="44">
        <f>C50/B50*100</f>
        <v>106.83526999316473</v>
      </c>
      <c r="E50" s="44"/>
      <c r="F50" s="44"/>
      <c r="G50" s="44"/>
      <c r="H50" s="4"/>
      <c r="I50" s="4"/>
      <c r="J50" s="45"/>
    </row>
    <row r="51" spans="1:10" s="5" customFormat="1" ht="31.5">
      <c r="A51" s="18" t="s">
        <v>189</v>
      </c>
      <c r="B51" s="44">
        <v>3.9</v>
      </c>
      <c r="C51" s="4">
        <v>9.3</v>
      </c>
      <c r="D51" s="44">
        <f>C51/B51*100</f>
        <v>238.4615384615385</v>
      </c>
      <c r="E51" s="44"/>
      <c r="F51" s="44"/>
      <c r="G51" s="44"/>
      <c r="H51" s="4"/>
      <c r="I51" s="4"/>
      <c r="J51" s="45"/>
    </row>
    <row r="52" spans="1:10" s="5" customFormat="1" ht="82.5" customHeight="1">
      <c r="A52" s="57" t="s">
        <v>190</v>
      </c>
      <c r="B52" s="10"/>
      <c r="C52" s="11"/>
      <c r="D52" s="44">
        <f>(D53+D54+D55)/3</f>
        <v>33.333333333333336</v>
      </c>
      <c r="E52" s="44">
        <v>3261.9</v>
      </c>
      <c r="F52" s="44">
        <v>3050.1</v>
      </c>
      <c r="G52" s="44">
        <f>F52/E52*100</f>
        <v>93.5068518348202</v>
      </c>
      <c r="H52" s="67">
        <f>D52-G52</f>
        <v>-60.17351850148686</v>
      </c>
      <c r="I52" s="4">
        <v>0</v>
      </c>
      <c r="J52" s="45"/>
    </row>
    <row r="53" spans="1:10" s="5" customFormat="1" ht="31.5">
      <c r="A53" s="18" t="s">
        <v>191</v>
      </c>
      <c r="B53" s="10">
        <v>10</v>
      </c>
      <c r="C53" s="11">
        <v>10</v>
      </c>
      <c r="D53" s="10">
        <f>C53/B53*100</f>
        <v>100</v>
      </c>
      <c r="E53" s="10"/>
      <c r="F53" s="10"/>
      <c r="G53" s="44"/>
      <c r="H53" s="4"/>
      <c r="I53" s="4"/>
      <c r="J53" s="45"/>
    </row>
    <row r="54" spans="1:10" s="5" customFormat="1" ht="31.5">
      <c r="A54" s="18" t="s">
        <v>119</v>
      </c>
      <c r="B54" s="10">
        <v>100</v>
      </c>
      <c r="C54" s="11">
        <v>100</v>
      </c>
      <c r="D54" s="10">
        <f>C54/B54*100</f>
        <v>100</v>
      </c>
      <c r="E54" s="10"/>
      <c r="F54" s="10"/>
      <c r="G54" s="44"/>
      <c r="H54" s="4"/>
      <c r="I54" s="4"/>
      <c r="J54" s="45"/>
    </row>
    <row r="55" spans="1:10" s="5" customFormat="1" ht="24.75" customHeight="1">
      <c r="A55" s="18" t="s">
        <v>192</v>
      </c>
      <c r="B55" s="10">
        <v>0</v>
      </c>
      <c r="C55" s="11">
        <v>1</v>
      </c>
      <c r="D55" s="10">
        <v>-100</v>
      </c>
      <c r="E55" s="10"/>
      <c r="F55" s="10"/>
      <c r="G55" s="44"/>
      <c r="H55" s="4"/>
      <c r="I55" s="4"/>
      <c r="J55" s="45"/>
    </row>
    <row r="56" spans="1:10" s="5" customFormat="1" ht="70.5" customHeight="1">
      <c r="A56" s="58" t="s">
        <v>197</v>
      </c>
      <c r="B56" s="68"/>
      <c r="C56" s="25"/>
      <c r="D56" s="69">
        <f>D57</f>
        <v>182.0545647183472</v>
      </c>
      <c r="E56" s="69">
        <v>0</v>
      </c>
      <c r="F56" s="69">
        <v>0</v>
      </c>
      <c r="G56" s="69">
        <v>0</v>
      </c>
      <c r="H56" s="69">
        <f>D56-G56</f>
        <v>182.0545647183472</v>
      </c>
      <c r="I56" s="32">
        <v>0</v>
      </c>
      <c r="J56" s="45"/>
    </row>
    <row r="57" spans="1:10" s="5" customFormat="1" ht="48" customHeight="1">
      <c r="A57" s="57" t="s">
        <v>193</v>
      </c>
      <c r="B57" s="44"/>
      <c r="C57" s="4"/>
      <c r="D57" s="44">
        <f>(D58+D59)/2</f>
        <v>182.0545647183472</v>
      </c>
      <c r="E57" s="44"/>
      <c r="F57" s="44"/>
      <c r="G57" s="44"/>
      <c r="H57" s="4"/>
      <c r="I57" s="4"/>
      <c r="J57" s="45"/>
    </row>
    <row r="58" spans="1:10" s="5" customFormat="1" ht="24.75" customHeight="1">
      <c r="A58" s="18" t="s">
        <v>194</v>
      </c>
      <c r="B58" s="44">
        <v>566.3</v>
      </c>
      <c r="C58" s="4">
        <v>1212.5</v>
      </c>
      <c r="D58" s="44">
        <f>C58/B58*100</f>
        <v>214.10912943669436</v>
      </c>
      <c r="E58" s="44"/>
      <c r="F58" s="44"/>
      <c r="G58" s="44"/>
      <c r="H58" s="4"/>
      <c r="I58" s="4"/>
      <c r="J58" s="45"/>
    </row>
    <row r="59" spans="1:10" s="5" customFormat="1" ht="31.5" customHeight="1">
      <c r="A59" s="18" t="s">
        <v>195</v>
      </c>
      <c r="B59" s="44">
        <v>6</v>
      </c>
      <c r="C59" s="4">
        <v>9</v>
      </c>
      <c r="D59" s="44">
        <f>C59/B59*100</f>
        <v>150</v>
      </c>
      <c r="E59" s="44"/>
      <c r="F59" s="44"/>
      <c r="G59" s="44"/>
      <c r="H59" s="4"/>
      <c r="I59" s="4"/>
      <c r="J59" s="45"/>
    </row>
    <row r="60" spans="1:10" s="5" customFormat="1" ht="63">
      <c r="A60" s="58" t="s">
        <v>198</v>
      </c>
      <c r="B60" s="10"/>
      <c r="C60" s="11"/>
      <c r="D60" s="69">
        <f>D61</f>
        <v>78.09454191033139</v>
      </c>
      <c r="E60" s="69">
        <v>721</v>
      </c>
      <c r="F60" s="69">
        <v>780</v>
      </c>
      <c r="G60" s="69">
        <f>F60/E60*100</f>
        <v>108.18307905686547</v>
      </c>
      <c r="H60" s="69">
        <f>D60-G60</f>
        <v>-30.08853714653408</v>
      </c>
      <c r="I60" s="32">
        <v>0</v>
      </c>
      <c r="J60" s="45"/>
    </row>
    <row r="61" spans="1:10" s="5" customFormat="1" ht="63">
      <c r="A61" s="57" t="s">
        <v>196</v>
      </c>
      <c r="B61" s="10"/>
      <c r="C61" s="11"/>
      <c r="D61" s="44">
        <f>(D62+D63+D64)/3</f>
        <v>78.09454191033139</v>
      </c>
      <c r="E61" s="44">
        <v>721</v>
      </c>
      <c r="F61" s="44">
        <v>780</v>
      </c>
      <c r="G61" s="44">
        <f>F61/E61*100</f>
        <v>108.18307905686547</v>
      </c>
      <c r="H61" s="67">
        <f>D61-G61</f>
        <v>-30.08853714653408</v>
      </c>
      <c r="I61" s="4">
        <v>0</v>
      </c>
      <c r="J61" s="45"/>
    </row>
    <row r="62" spans="1:10" s="5" customFormat="1" ht="31.5">
      <c r="A62" s="18" t="s">
        <v>120</v>
      </c>
      <c r="B62" s="10">
        <v>57</v>
      </c>
      <c r="C62" s="11">
        <v>52</v>
      </c>
      <c r="D62" s="10">
        <f>C62/B62*100</f>
        <v>91.22807017543859</v>
      </c>
      <c r="E62" s="10"/>
      <c r="F62" s="10"/>
      <c r="G62" s="44"/>
      <c r="H62" s="4"/>
      <c r="I62" s="4"/>
      <c r="J62" s="45"/>
    </row>
    <row r="63" spans="1:10" s="5" customFormat="1" ht="31.5">
      <c r="A63" s="18" t="s">
        <v>121</v>
      </c>
      <c r="B63" s="10">
        <v>72</v>
      </c>
      <c r="C63" s="11">
        <v>67</v>
      </c>
      <c r="D63" s="10">
        <f>C63/B63*100</f>
        <v>93.05555555555556</v>
      </c>
      <c r="E63" s="10"/>
      <c r="F63" s="10"/>
      <c r="G63" s="44"/>
      <c r="H63" s="4"/>
      <c r="I63" s="4"/>
      <c r="J63" s="45"/>
    </row>
    <row r="64" spans="1:10" s="5" customFormat="1" ht="31.5">
      <c r="A64" s="18" t="s">
        <v>122</v>
      </c>
      <c r="B64" s="23">
        <v>0.2</v>
      </c>
      <c r="C64" s="11">
        <v>0.1</v>
      </c>
      <c r="D64" s="10">
        <f>C64/B64*100</f>
        <v>50</v>
      </c>
      <c r="E64" s="10"/>
      <c r="F64" s="10"/>
      <c r="G64" s="44"/>
      <c r="H64" s="4"/>
      <c r="I64" s="4"/>
      <c r="J64" s="45"/>
    </row>
    <row r="65" spans="1:10" s="5" customFormat="1" ht="46.5" customHeight="1" hidden="1">
      <c r="A65" s="18" t="s">
        <v>123</v>
      </c>
      <c r="B65" s="10">
        <v>0</v>
      </c>
      <c r="C65" s="11">
        <v>0</v>
      </c>
      <c r="D65" s="10">
        <v>0</v>
      </c>
      <c r="E65" s="10"/>
      <c r="F65" s="10"/>
      <c r="G65" s="44"/>
      <c r="H65" s="4"/>
      <c r="I65" s="4"/>
      <c r="J65" s="45"/>
    </row>
    <row r="66" spans="1:10" s="5" customFormat="1" ht="62.25" customHeight="1" hidden="1">
      <c r="A66" s="5" t="s">
        <v>46</v>
      </c>
      <c r="B66" s="10">
        <v>3</v>
      </c>
      <c r="C66" s="11">
        <v>7</v>
      </c>
      <c r="D66" s="10">
        <f>C66/B66*100</f>
        <v>233.33333333333334</v>
      </c>
      <c r="E66" s="10"/>
      <c r="F66" s="10"/>
      <c r="G66" s="44" t="e">
        <f aca="true" t="shared" si="2" ref="G66:G109">F66/E66*100</f>
        <v>#DIV/0!</v>
      </c>
      <c r="H66" s="4"/>
      <c r="I66" s="4"/>
      <c r="J66" s="45"/>
    </row>
    <row r="67" spans="1:10" s="5" customFormat="1" ht="78.75" hidden="1">
      <c r="A67" s="19" t="s">
        <v>9</v>
      </c>
      <c r="B67" s="7"/>
      <c r="C67" s="8"/>
      <c r="D67" s="8"/>
      <c r="E67" s="7">
        <f>SUM(E68,E73)</f>
        <v>61.839999999999996</v>
      </c>
      <c r="F67" s="7">
        <f>SUM(F68,F73)</f>
        <v>57.578296</v>
      </c>
      <c r="G67" s="44">
        <f t="shared" si="2"/>
        <v>93.10849935316948</v>
      </c>
      <c r="H67" s="4"/>
      <c r="I67" s="4"/>
      <c r="J67" s="45"/>
    </row>
    <row r="68" spans="1:10" s="5" customFormat="1" ht="0.75" customHeight="1" hidden="1">
      <c r="A68" s="20" t="s">
        <v>10</v>
      </c>
      <c r="B68" s="10"/>
      <c r="C68" s="11"/>
      <c r="D68" s="11"/>
      <c r="E68" s="10">
        <f>SUM(E71:E72)</f>
        <v>21.54</v>
      </c>
      <c r="F68" s="10">
        <f>SUM(F71:F72)</f>
        <v>21.433296</v>
      </c>
      <c r="G68" s="44">
        <f t="shared" si="2"/>
        <v>99.50462395543175</v>
      </c>
      <c r="H68" s="4"/>
      <c r="I68" s="4"/>
      <c r="J68" s="45"/>
    </row>
    <row r="69" spans="1:10" s="5" customFormat="1" ht="60" hidden="1">
      <c r="A69" s="21" t="s">
        <v>11</v>
      </c>
      <c r="B69" s="10">
        <v>33.6</v>
      </c>
      <c r="C69" s="10">
        <v>34.1</v>
      </c>
      <c r="D69" s="10">
        <f>C69/B69*100</f>
        <v>101.48809523809523</v>
      </c>
      <c r="E69" s="10"/>
      <c r="F69" s="11"/>
      <c r="G69" s="44" t="e">
        <f t="shared" si="2"/>
        <v>#DIV/0!</v>
      </c>
      <c r="H69" s="4"/>
      <c r="I69" s="4"/>
      <c r="J69" s="45"/>
    </row>
    <row r="70" spans="1:10" s="15" customFormat="1" ht="47.25" hidden="1">
      <c r="A70" s="13" t="s">
        <v>7</v>
      </c>
      <c r="B70" s="14"/>
      <c r="C70" s="11"/>
      <c r="D70" s="11"/>
      <c r="E70" s="14">
        <v>21.6</v>
      </c>
      <c r="F70" s="14">
        <f>SUM(F68)</f>
        <v>21.433296</v>
      </c>
      <c r="G70" s="44">
        <f t="shared" si="2"/>
        <v>99.2282222222222</v>
      </c>
      <c r="H70" s="70"/>
      <c r="I70" s="70"/>
      <c r="J70" s="28"/>
    </row>
    <row r="71" spans="1:10" s="5" customFormat="1" ht="44.25" customHeight="1" hidden="1">
      <c r="A71" s="22" t="s">
        <v>12</v>
      </c>
      <c r="B71" s="10"/>
      <c r="C71" s="11"/>
      <c r="D71" s="11"/>
      <c r="E71" s="10">
        <v>21.5</v>
      </c>
      <c r="F71" s="10">
        <f>13.603+7.778</f>
        <v>21.381</v>
      </c>
      <c r="G71" s="44">
        <f t="shared" si="2"/>
        <v>99.44651162790697</v>
      </c>
      <c r="H71" s="4"/>
      <c r="I71" s="4"/>
      <c r="J71" s="45"/>
    </row>
    <row r="72" spans="1:10" s="5" customFormat="1" ht="51" customHeight="1" hidden="1">
      <c r="A72" s="22" t="s">
        <v>13</v>
      </c>
      <c r="B72" s="10"/>
      <c r="C72" s="11"/>
      <c r="D72" s="11"/>
      <c r="E72" s="23">
        <v>0.04</v>
      </c>
      <c r="F72" s="23">
        <f>52.296/1000</f>
        <v>0.052296</v>
      </c>
      <c r="G72" s="44">
        <f t="shared" si="2"/>
        <v>130.74</v>
      </c>
      <c r="H72" s="4"/>
      <c r="I72" s="4"/>
      <c r="J72" s="45"/>
    </row>
    <row r="73" spans="1:10" s="5" customFormat="1" ht="47.25" hidden="1">
      <c r="A73" s="20" t="s">
        <v>14</v>
      </c>
      <c r="B73" s="10"/>
      <c r="C73" s="11"/>
      <c r="D73" s="11"/>
      <c r="E73" s="10">
        <f>SUM(E76)</f>
        <v>40.3</v>
      </c>
      <c r="F73" s="10">
        <f>SUM(F76)</f>
        <v>36.145</v>
      </c>
      <c r="G73" s="44">
        <f t="shared" si="2"/>
        <v>89.68982630272954</v>
      </c>
      <c r="H73" s="4"/>
      <c r="I73" s="4"/>
      <c r="J73" s="45"/>
    </row>
    <row r="74" spans="1:10" s="5" customFormat="1" ht="45" hidden="1">
      <c r="A74" s="21" t="s">
        <v>15</v>
      </c>
      <c r="B74" s="10">
        <v>14.4</v>
      </c>
      <c r="C74" s="11">
        <v>16.9</v>
      </c>
      <c r="D74" s="10">
        <f>C74/B74*100</f>
        <v>117.3611111111111</v>
      </c>
      <c r="E74" s="10"/>
      <c r="F74" s="11"/>
      <c r="G74" s="44" t="e">
        <f t="shared" si="2"/>
        <v>#DIV/0!</v>
      </c>
      <c r="H74" s="4"/>
      <c r="I74" s="4"/>
      <c r="J74" s="45"/>
    </row>
    <row r="75" spans="1:10" s="15" customFormat="1" ht="47.25" hidden="1">
      <c r="A75" s="13" t="s">
        <v>7</v>
      </c>
      <c r="B75" s="14"/>
      <c r="C75" s="11"/>
      <c r="D75" s="11"/>
      <c r="E75" s="14">
        <v>40.3</v>
      </c>
      <c r="F75" s="14">
        <f>SUM(F73)</f>
        <v>36.145</v>
      </c>
      <c r="G75" s="44">
        <f t="shared" si="2"/>
        <v>89.68982630272954</v>
      </c>
      <c r="H75" s="70"/>
      <c r="I75" s="70"/>
      <c r="J75" s="28"/>
    </row>
    <row r="76" spans="1:10" ht="38.25" hidden="1">
      <c r="A76" s="22" t="s">
        <v>16</v>
      </c>
      <c r="B76" s="10"/>
      <c r="C76" s="11"/>
      <c r="D76" s="11"/>
      <c r="E76" s="10">
        <v>40.3</v>
      </c>
      <c r="F76" s="10">
        <f>SUM('[1]прил.4'!E$44/1000)</f>
        <v>36.145</v>
      </c>
      <c r="G76" s="44">
        <f t="shared" si="2"/>
        <v>89.68982630272954</v>
      </c>
      <c r="H76" s="71"/>
      <c r="I76" s="71"/>
      <c r="J76" s="46"/>
    </row>
    <row r="77" spans="1:10" s="5" customFormat="1" ht="63" hidden="1">
      <c r="A77" s="19" t="s">
        <v>17</v>
      </c>
      <c r="B77" s="24"/>
      <c r="C77" s="25"/>
      <c r="D77" s="25"/>
      <c r="E77" s="24">
        <f>SUM(E78,E85)</f>
        <v>438.2</v>
      </c>
      <c r="F77" s="24">
        <f>SUM(F78,F85)</f>
        <v>357.6651</v>
      </c>
      <c r="G77" s="44">
        <f t="shared" si="2"/>
        <v>81.62142857142857</v>
      </c>
      <c r="H77" s="4"/>
      <c r="I77" s="4"/>
      <c r="J77" s="45"/>
    </row>
    <row r="78" spans="1:10" s="5" customFormat="1" ht="63" hidden="1">
      <c r="A78" s="20" t="s">
        <v>18</v>
      </c>
      <c r="B78" s="10"/>
      <c r="C78" s="11"/>
      <c r="D78" s="11"/>
      <c r="E78" s="10">
        <f>SUM(E80+E82)</f>
        <v>423.9</v>
      </c>
      <c r="F78" s="10">
        <f>SUM(F80+F82)</f>
        <v>342</v>
      </c>
      <c r="G78" s="44">
        <f t="shared" si="2"/>
        <v>80.67940552016985</v>
      </c>
      <c r="H78" s="4"/>
      <c r="I78" s="4"/>
      <c r="J78" s="45"/>
    </row>
    <row r="79" spans="1:10" s="5" customFormat="1" ht="75" hidden="1">
      <c r="A79" s="21" t="s">
        <v>19</v>
      </c>
      <c r="B79" s="10">
        <v>93</v>
      </c>
      <c r="C79" s="10">
        <v>97</v>
      </c>
      <c r="D79" s="10">
        <f>C79/B79*100</f>
        <v>104.3010752688172</v>
      </c>
      <c r="E79" s="10"/>
      <c r="F79" s="11"/>
      <c r="G79" s="44" t="e">
        <f t="shared" si="2"/>
        <v>#DIV/0!</v>
      </c>
      <c r="H79" s="4"/>
      <c r="I79" s="4"/>
      <c r="J79" s="45"/>
    </row>
    <row r="80" spans="1:10" s="15" customFormat="1" ht="0.75" customHeight="1" hidden="1">
      <c r="A80" s="13" t="s">
        <v>7</v>
      </c>
      <c r="B80" s="14"/>
      <c r="C80" s="11"/>
      <c r="D80" s="11"/>
      <c r="E80" s="14">
        <f>SUM(E81)</f>
        <v>423.9</v>
      </c>
      <c r="F80" s="14">
        <f>SUM(F81)</f>
        <v>342</v>
      </c>
      <c r="G80" s="44">
        <f t="shared" si="2"/>
        <v>80.67940552016985</v>
      </c>
      <c r="H80" s="70"/>
      <c r="I80" s="70"/>
      <c r="J80" s="28"/>
    </row>
    <row r="81" spans="1:10" s="5" customFormat="1" ht="38.25" hidden="1">
      <c r="A81" s="26" t="s">
        <v>20</v>
      </c>
      <c r="B81" s="27"/>
      <c r="C81" s="11"/>
      <c r="D81" s="11"/>
      <c r="E81" s="27">
        <v>423.9</v>
      </c>
      <c r="F81" s="27">
        <v>342</v>
      </c>
      <c r="G81" s="44">
        <f t="shared" si="2"/>
        <v>80.67940552016985</v>
      </c>
      <c r="H81" s="4"/>
      <c r="I81" s="4"/>
      <c r="J81" s="45"/>
    </row>
    <row r="82" spans="1:10" s="5" customFormat="1" ht="94.5" hidden="1">
      <c r="A82" s="18" t="s">
        <v>47</v>
      </c>
      <c r="B82" s="27"/>
      <c r="C82" s="11"/>
      <c r="D82" s="11"/>
      <c r="E82" s="27">
        <v>0</v>
      </c>
      <c r="F82" s="27">
        <v>0</v>
      </c>
      <c r="G82" s="44" t="e">
        <f t="shared" si="2"/>
        <v>#DIV/0!</v>
      </c>
      <c r="H82" s="4"/>
      <c r="I82" s="4"/>
      <c r="J82" s="45"/>
    </row>
    <row r="83" spans="1:10" s="30" customFormat="1" ht="47.25" hidden="1">
      <c r="A83" s="28" t="s">
        <v>21</v>
      </c>
      <c r="B83" s="29"/>
      <c r="C83" s="29"/>
      <c r="D83" s="29"/>
      <c r="E83" s="29"/>
      <c r="F83" s="29"/>
      <c r="G83" s="44" t="e">
        <f t="shared" si="2"/>
        <v>#DIV/0!</v>
      </c>
      <c r="H83" s="72"/>
      <c r="I83" s="72"/>
      <c r="J83" s="47"/>
    </row>
    <row r="84" spans="1:10" s="1" customFormat="1" ht="51" hidden="1">
      <c r="A84" s="26" t="s">
        <v>22</v>
      </c>
      <c r="B84" s="29"/>
      <c r="C84" s="29"/>
      <c r="D84" s="29"/>
      <c r="E84" s="29"/>
      <c r="F84" s="29"/>
      <c r="G84" s="44" t="e">
        <f t="shared" si="2"/>
        <v>#DIV/0!</v>
      </c>
      <c r="H84" s="73"/>
      <c r="I84" s="73"/>
      <c r="J84" s="48"/>
    </row>
    <row r="85" spans="1:10" s="31" customFormat="1" ht="47.25" hidden="1">
      <c r="A85" s="20" t="s">
        <v>23</v>
      </c>
      <c r="B85" s="14"/>
      <c r="C85" s="11"/>
      <c r="D85" s="11"/>
      <c r="E85" s="14">
        <f>SUM(E88)</f>
        <v>14.3</v>
      </c>
      <c r="F85" s="14">
        <f>SUM(F88)</f>
        <v>15.665099999999999</v>
      </c>
      <c r="G85" s="44">
        <f t="shared" si="2"/>
        <v>109.54615384615383</v>
      </c>
      <c r="H85" s="74"/>
      <c r="I85" s="74"/>
      <c r="J85" s="49"/>
    </row>
    <row r="86" spans="1:10" s="31" customFormat="1" ht="45" hidden="1">
      <c r="A86" s="21" t="s">
        <v>24</v>
      </c>
      <c r="B86" s="14">
        <v>67</v>
      </c>
      <c r="C86" s="11">
        <v>68.3</v>
      </c>
      <c r="D86" s="10">
        <f>C86/B86*100</f>
        <v>101.94029850746269</v>
      </c>
      <c r="E86" s="14"/>
      <c r="F86" s="11"/>
      <c r="G86" s="44" t="e">
        <f t="shared" si="2"/>
        <v>#DIV/0!</v>
      </c>
      <c r="H86" s="74"/>
      <c r="I86" s="74"/>
      <c r="J86" s="49"/>
    </row>
    <row r="87" spans="1:10" s="15" customFormat="1" ht="47.25" hidden="1">
      <c r="A87" s="13" t="s">
        <v>7</v>
      </c>
      <c r="B87" s="14"/>
      <c r="C87" s="11"/>
      <c r="D87" s="11"/>
      <c r="E87" s="14">
        <f>SUM(E85)</f>
        <v>14.3</v>
      </c>
      <c r="F87" s="14">
        <f>SUM(F85)</f>
        <v>15.665099999999999</v>
      </c>
      <c r="G87" s="44">
        <f t="shared" si="2"/>
        <v>109.54615384615383</v>
      </c>
      <c r="H87" s="70"/>
      <c r="I87" s="70"/>
      <c r="J87" s="28"/>
    </row>
    <row r="88" spans="1:10" s="31" customFormat="1" ht="38.25" hidden="1">
      <c r="A88" s="26" t="s">
        <v>25</v>
      </c>
      <c r="B88" s="14"/>
      <c r="C88" s="11"/>
      <c r="D88" s="11"/>
      <c r="E88" s="14">
        <v>14.3</v>
      </c>
      <c r="F88" s="10">
        <f>42217/1000*0.3+3</f>
        <v>15.665099999999999</v>
      </c>
      <c r="G88" s="44">
        <f t="shared" si="2"/>
        <v>109.54615384615383</v>
      </c>
      <c r="H88" s="74"/>
      <c r="I88" s="74"/>
      <c r="J88" s="49"/>
    </row>
    <row r="89" spans="1:10" s="1" customFormat="1" ht="0.75" customHeight="1" hidden="1">
      <c r="A89" s="19" t="s">
        <v>26</v>
      </c>
      <c r="B89" s="7"/>
      <c r="C89" s="32"/>
      <c r="D89" s="32"/>
      <c r="E89" s="7">
        <f>SUM(E90)</f>
        <v>0</v>
      </c>
      <c r="F89" s="7">
        <f>SUM(F90)</f>
        <v>4.6673</v>
      </c>
      <c r="G89" s="44" t="e">
        <f t="shared" si="2"/>
        <v>#DIV/0!</v>
      </c>
      <c r="H89" s="73"/>
      <c r="I89" s="73"/>
      <c r="J89" s="48"/>
    </row>
    <row r="90" spans="1:10" s="1" customFormat="1" ht="63" hidden="1">
      <c r="A90" s="20" t="s">
        <v>27</v>
      </c>
      <c r="B90" s="10"/>
      <c r="C90" s="11"/>
      <c r="D90" s="11"/>
      <c r="E90" s="10">
        <f>SUM(E91)</f>
        <v>0</v>
      </c>
      <c r="F90" s="10">
        <f>SUM(F91)</f>
        <v>4.6673</v>
      </c>
      <c r="G90" s="44" t="e">
        <f t="shared" si="2"/>
        <v>#DIV/0!</v>
      </c>
      <c r="H90" s="73"/>
      <c r="I90" s="73"/>
      <c r="J90" s="48"/>
    </row>
    <row r="91" spans="1:10" s="1" customFormat="1" ht="47.25" hidden="1">
      <c r="A91" s="33" t="s">
        <v>28</v>
      </c>
      <c r="B91" s="10"/>
      <c r="C91" s="11"/>
      <c r="D91" s="11"/>
      <c r="E91" s="10">
        <v>0</v>
      </c>
      <c r="F91" s="10">
        <f>4667.3/1000</f>
        <v>4.6673</v>
      </c>
      <c r="G91" s="44" t="e">
        <f t="shared" si="2"/>
        <v>#DIV/0!</v>
      </c>
      <c r="H91" s="75"/>
      <c r="I91" s="75"/>
      <c r="J91" s="48"/>
    </row>
    <row r="92" spans="1:10" s="1" customFormat="1" ht="63" hidden="1">
      <c r="A92" s="34" t="s">
        <v>29</v>
      </c>
      <c r="B92" s="32"/>
      <c r="C92" s="32"/>
      <c r="D92" s="32"/>
      <c r="E92" s="32"/>
      <c r="F92" s="32"/>
      <c r="G92" s="44" t="e">
        <f t="shared" si="2"/>
        <v>#DIV/0!</v>
      </c>
      <c r="H92" s="73"/>
      <c r="I92" s="73"/>
      <c r="J92" s="48"/>
    </row>
    <row r="93" spans="1:10" s="36" customFormat="1" ht="53.25" customHeight="1" hidden="1">
      <c r="A93" s="35" t="s">
        <v>30</v>
      </c>
      <c r="B93" s="14"/>
      <c r="C93" s="10"/>
      <c r="D93" s="10"/>
      <c r="E93" s="14">
        <v>61.8</v>
      </c>
      <c r="F93" s="10">
        <f>345.5/1000</f>
        <v>0.3455</v>
      </c>
      <c r="G93" s="44">
        <f t="shared" si="2"/>
        <v>0.5590614886731391</v>
      </c>
      <c r="H93" s="76"/>
      <c r="I93" s="76"/>
      <c r="J93" s="50"/>
    </row>
    <row r="94" spans="1:10" s="36" customFormat="1" ht="44.25" customHeight="1">
      <c r="A94" s="58" t="s">
        <v>199</v>
      </c>
      <c r="B94" s="14"/>
      <c r="C94" s="44"/>
      <c r="D94" s="69">
        <f>(D95+D103)/2</f>
        <v>114.95558223289316</v>
      </c>
      <c r="E94" s="69">
        <f>E95+E103</f>
        <v>11330.6</v>
      </c>
      <c r="F94" s="69">
        <f>F95+F103</f>
        <v>11785.8</v>
      </c>
      <c r="G94" s="69">
        <f>F94/E94*100</f>
        <v>104.01743950011473</v>
      </c>
      <c r="H94" s="69">
        <f>D94-G94</f>
        <v>10.93814273277843</v>
      </c>
      <c r="I94" s="32">
        <f>(I95+I103)/2</f>
        <v>2.5</v>
      </c>
      <c r="J94" s="50"/>
    </row>
    <row r="95" spans="1:10" s="36" customFormat="1" ht="39.75" customHeight="1">
      <c r="A95" s="57" t="s">
        <v>200</v>
      </c>
      <c r="B95" s="14"/>
      <c r="C95" s="10"/>
      <c r="D95" s="44">
        <f>(D96+D97+D98+D99+D100+D101+D102)/7</f>
        <v>92.19687875150059</v>
      </c>
      <c r="E95" s="67">
        <v>1460</v>
      </c>
      <c r="F95" s="44">
        <v>1593</v>
      </c>
      <c r="G95" s="44">
        <f>F95/E95*100</f>
        <v>109.10958904109589</v>
      </c>
      <c r="H95" s="67">
        <f>D95-G95</f>
        <v>-16.912710289595296</v>
      </c>
      <c r="I95" s="4">
        <v>1</v>
      </c>
      <c r="J95" s="50"/>
    </row>
    <row r="96" spans="1:10" s="36" customFormat="1" ht="30.75" customHeight="1">
      <c r="A96" s="91" t="s">
        <v>201</v>
      </c>
      <c r="B96" s="14">
        <v>7</v>
      </c>
      <c r="C96" s="10">
        <v>11</v>
      </c>
      <c r="D96" s="10">
        <f aca="true" t="shared" si="3" ref="D96:D102">C96/B96*100</f>
        <v>157.14285714285714</v>
      </c>
      <c r="E96" s="14"/>
      <c r="F96" s="10"/>
      <c r="G96" s="44"/>
      <c r="H96" s="76"/>
      <c r="I96" s="76"/>
      <c r="J96" s="50"/>
    </row>
    <row r="97" spans="1:10" s="36" customFormat="1" ht="21.75" customHeight="1">
      <c r="A97" s="91" t="s">
        <v>202</v>
      </c>
      <c r="B97" s="14">
        <v>5</v>
      </c>
      <c r="C97" s="10">
        <v>4</v>
      </c>
      <c r="D97" s="10">
        <f t="shared" si="3"/>
        <v>80</v>
      </c>
      <c r="E97" s="14"/>
      <c r="F97" s="10"/>
      <c r="G97" s="44"/>
      <c r="H97" s="76"/>
      <c r="I97" s="76"/>
      <c r="J97" s="50"/>
    </row>
    <row r="98" spans="1:10" s="36" customFormat="1" ht="15.75">
      <c r="A98" s="91" t="s">
        <v>203</v>
      </c>
      <c r="B98" s="14">
        <v>17</v>
      </c>
      <c r="C98" s="10">
        <v>15</v>
      </c>
      <c r="D98" s="10">
        <f t="shared" si="3"/>
        <v>88.23529411764706</v>
      </c>
      <c r="E98" s="14"/>
      <c r="F98" s="10"/>
      <c r="G98" s="44"/>
      <c r="H98" s="76"/>
      <c r="I98" s="76"/>
      <c r="J98" s="50"/>
    </row>
    <row r="99" spans="1:10" s="36" customFormat="1" ht="23.25" customHeight="1">
      <c r="A99" s="91" t="s">
        <v>204</v>
      </c>
      <c r="B99" s="14">
        <v>1</v>
      </c>
      <c r="C99" s="10">
        <v>1</v>
      </c>
      <c r="D99" s="10">
        <f t="shared" si="3"/>
        <v>100</v>
      </c>
      <c r="E99" s="14"/>
      <c r="F99" s="10"/>
      <c r="G99" s="44"/>
      <c r="H99" s="76"/>
      <c r="I99" s="76"/>
      <c r="J99" s="50"/>
    </row>
    <row r="100" spans="1:10" s="36" customFormat="1" ht="22.5" customHeight="1">
      <c r="A100" s="91" t="s">
        <v>205</v>
      </c>
      <c r="B100" s="14">
        <v>5</v>
      </c>
      <c r="C100" s="10">
        <v>11</v>
      </c>
      <c r="D100" s="10">
        <f t="shared" si="3"/>
        <v>220.00000000000003</v>
      </c>
      <c r="E100" s="14"/>
      <c r="F100" s="10"/>
      <c r="G100" s="44"/>
      <c r="H100" s="76"/>
      <c r="I100" s="76"/>
      <c r="J100" s="50"/>
    </row>
    <row r="101" spans="1:10" s="36" customFormat="1" ht="38.25" customHeight="1">
      <c r="A101" s="91" t="s">
        <v>206</v>
      </c>
      <c r="B101" s="14">
        <v>1</v>
      </c>
      <c r="C101" s="10">
        <v>0</v>
      </c>
      <c r="D101" s="10">
        <v>-100</v>
      </c>
      <c r="E101" s="14"/>
      <c r="F101" s="10"/>
      <c r="G101" s="44"/>
      <c r="H101" s="76"/>
      <c r="I101" s="76"/>
      <c r="J101" s="50"/>
    </row>
    <row r="102" spans="1:10" s="36" customFormat="1" ht="66" customHeight="1">
      <c r="A102" s="91" t="s">
        <v>207</v>
      </c>
      <c r="B102" s="14">
        <v>25</v>
      </c>
      <c r="C102" s="10">
        <v>25</v>
      </c>
      <c r="D102" s="10">
        <f t="shared" si="3"/>
        <v>100</v>
      </c>
      <c r="E102" s="14"/>
      <c r="F102" s="10"/>
      <c r="G102" s="44"/>
      <c r="H102" s="76"/>
      <c r="I102" s="76"/>
      <c r="J102" s="50"/>
    </row>
    <row r="103" spans="1:10" s="36" customFormat="1" ht="50.25" customHeight="1">
      <c r="A103" s="57" t="s">
        <v>208</v>
      </c>
      <c r="B103" s="67"/>
      <c r="C103" s="44"/>
      <c r="D103" s="44">
        <f>(D104+D105+D106+D107+D108)/5</f>
        <v>137.71428571428572</v>
      </c>
      <c r="E103" s="67">
        <v>9870.6</v>
      </c>
      <c r="F103" s="44">
        <v>10192.8</v>
      </c>
      <c r="G103" s="44">
        <f>F103/E103*100</f>
        <v>103.26423925597229</v>
      </c>
      <c r="H103" s="67">
        <f>D103-G103</f>
        <v>34.45004645831344</v>
      </c>
      <c r="I103" s="4">
        <v>4</v>
      </c>
      <c r="J103" s="50"/>
    </row>
    <row r="104" spans="1:10" s="36" customFormat="1" ht="47.25" customHeight="1">
      <c r="A104" s="91" t="s">
        <v>209</v>
      </c>
      <c r="B104" s="92">
        <v>0.2</v>
      </c>
      <c r="C104" s="78">
        <v>0.32</v>
      </c>
      <c r="D104" s="44">
        <f>C104/B104*100</f>
        <v>160</v>
      </c>
      <c r="E104" s="67"/>
      <c r="F104" s="44"/>
      <c r="G104" s="44"/>
      <c r="H104" s="76"/>
      <c r="I104" s="76"/>
      <c r="J104" s="50"/>
    </row>
    <row r="105" spans="1:10" s="36" customFormat="1" ht="62.25" customHeight="1">
      <c r="A105" s="91" t="s">
        <v>210</v>
      </c>
      <c r="B105" s="92">
        <v>0.14</v>
      </c>
      <c r="C105" s="78">
        <v>0.32</v>
      </c>
      <c r="D105" s="44">
        <f>C105/B105*100</f>
        <v>228.57142857142856</v>
      </c>
      <c r="E105" s="67"/>
      <c r="F105" s="44"/>
      <c r="G105" s="44"/>
      <c r="H105" s="76"/>
      <c r="I105" s="76"/>
      <c r="J105" s="50"/>
    </row>
    <row r="106" spans="1:10" s="36" customFormat="1" ht="48" customHeight="1">
      <c r="A106" s="91" t="s">
        <v>211</v>
      </c>
      <c r="B106" s="67">
        <v>30</v>
      </c>
      <c r="C106" s="44">
        <v>30</v>
      </c>
      <c r="D106" s="44">
        <f>C106/B106*100</f>
        <v>100</v>
      </c>
      <c r="E106" s="67"/>
      <c r="F106" s="44"/>
      <c r="G106" s="44"/>
      <c r="H106" s="76"/>
      <c r="I106" s="76"/>
      <c r="J106" s="50"/>
    </row>
    <row r="107" spans="1:10" s="36" customFormat="1" ht="45.75" customHeight="1">
      <c r="A107" s="91" t="s">
        <v>131</v>
      </c>
      <c r="B107" s="67">
        <v>3</v>
      </c>
      <c r="C107" s="44">
        <v>3</v>
      </c>
      <c r="D107" s="44">
        <f>C107/B107*100</f>
        <v>100</v>
      </c>
      <c r="E107" s="67"/>
      <c r="F107" s="44"/>
      <c r="G107" s="44"/>
      <c r="H107" s="76"/>
      <c r="I107" s="76"/>
      <c r="J107" s="50"/>
    </row>
    <row r="108" spans="1:10" s="36" customFormat="1" ht="64.5" customHeight="1">
      <c r="A108" s="91" t="s">
        <v>212</v>
      </c>
      <c r="B108" s="67">
        <v>3</v>
      </c>
      <c r="C108" s="44">
        <v>3</v>
      </c>
      <c r="D108" s="44">
        <f>C108/B108*100</f>
        <v>100</v>
      </c>
      <c r="E108" s="67"/>
      <c r="F108" s="44"/>
      <c r="G108" s="44"/>
      <c r="H108" s="76"/>
      <c r="I108" s="76"/>
      <c r="J108" s="50"/>
    </row>
    <row r="109" spans="1:10" s="52" customFormat="1" ht="30" customHeight="1">
      <c r="A109" s="51" t="s">
        <v>31</v>
      </c>
      <c r="B109" s="7"/>
      <c r="C109" s="7"/>
      <c r="D109" s="7">
        <f>(D10+D29+D38+D60+D56+D94)/6</f>
        <v>156.69349640461007</v>
      </c>
      <c r="E109" s="7">
        <f>E10+E29+E38+E60+E94</f>
        <v>41353.99999999999</v>
      </c>
      <c r="F109" s="7">
        <f>F10+F29+F38+F60+F94</f>
        <v>48285.100000000006</v>
      </c>
      <c r="G109" s="7">
        <f t="shared" si="2"/>
        <v>116.76041011752191</v>
      </c>
      <c r="H109" s="69">
        <f>D109-G109</f>
        <v>39.93308628708816</v>
      </c>
      <c r="I109" s="7">
        <f>(I10+I29+I38+I60+I56+I94)/6</f>
        <v>1.2638888888888888</v>
      </c>
      <c r="J109" s="65">
        <v>4</v>
      </c>
    </row>
    <row r="110" spans="1:9" ht="21" customHeight="1" hidden="1">
      <c r="A110" s="37" t="s">
        <v>32</v>
      </c>
      <c r="B110" s="61"/>
      <c r="C110" s="62"/>
      <c r="D110" s="62"/>
      <c r="E110" s="61"/>
      <c r="F110" s="61"/>
      <c r="G110" s="63"/>
      <c r="H110" s="64"/>
      <c r="I110" s="64"/>
    </row>
    <row r="111" spans="1:9" ht="22.5" customHeight="1" hidden="1">
      <c r="A111" s="38" t="s">
        <v>33</v>
      </c>
      <c r="B111" s="10"/>
      <c r="C111" s="10"/>
      <c r="D111" s="10"/>
      <c r="E111" s="10">
        <f>SUM(E109)</f>
        <v>41353.99999999999</v>
      </c>
      <c r="F111" s="10">
        <f>SUM(F109)</f>
        <v>48285.100000000006</v>
      </c>
      <c r="G111" s="44">
        <f>F111/E111*100</f>
        <v>116.76041011752191</v>
      </c>
      <c r="H111" s="46"/>
      <c r="I111" s="46"/>
    </row>
    <row r="112" spans="1:9" ht="22.5" customHeight="1" hidden="1">
      <c r="A112" s="38" t="s">
        <v>34</v>
      </c>
      <c r="B112" s="10"/>
      <c r="C112" s="10"/>
      <c r="D112" s="10"/>
      <c r="E112" s="10">
        <f>SUM(E113:E115)</f>
        <v>999.9</v>
      </c>
      <c r="F112" s="10">
        <f>SUM(F113:F115)</f>
        <v>879.256196</v>
      </c>
      <c r="G112" s="44">
        <f>F112/E112*100</f>
        <v>87.93441304130414</v>
      </c>
      <c r="H112" s="46"/>
      <c r="I112" s="46"/>
    </row>
    <row r="113" spans="1:9" ht="15.75" hidden="1">
      <c r="A113" s="39" t="s">
        <v>35</v>
      </c>
      <c r="B113" s="40"/>
      <c r="C113" s="40"/>
      <c r="D113" s="40"/>
      <c r="E113" s="40">
        <f>SUM(E93+E91+E83)</f>
        <v>61.8</v>
      </c>
      <c r="F113" s="40">
        <f>SUM(F93+F91+F83)</f>
        <v>5.0128</v>
      </c>
      <c r="G113" s="44">
        <f>F113/E113*100</f>
        <v>8.111326860841425</v>
      </c>
      <c r="H113" s="46"/>
      <c r="I113" s="46"/>
    </row>
    <row r="114" spans="1:9" ht="15.75" hidden="1">
      <c r="A114" s="39" t="s">
        <v>36</v>
      </c>
      <c r="B114" s="40"/>
      <c r="C114" s="40"/>
      <c r="D114" s="40"/>
      <c r="E114" s="40">
        <f>SUM(E13+E70+E75+E80+E87)</f>
        <v>500.09999999999997</v>
      </c>
      <c r="F114" s="40">
        <f>SUM(F13+F70+F75+F80+F87)</f>
        <v>415.243396</v>
      </c>
      <c r="G114" s="44">
        <f>F114/E114*100</f>
        <v>83.03207278544292</v>
      </c>
      <c r="H114" s="46"/>
      <c r="I114" s="46"/>
    </row>
    <row r="115" spans="1:9" ht="15.75" hidden="1">
      <c r="A115" s="39" t="s">
        <v>37</v>
      </c>
      <c r="B115" s="40"/>
      <c r="C115" s="40"/>
      <c r="D115" s="40"/>
      <c r="E115" s="40">
        <f>SUM(E32+E82)</f>
        <v>438</v>
      </c>
      <c r="F115" s="40">
        <f>SUM(F32+F82)</f>
        <v>459</v>
      </c>
      <c r="G115" s="44">
        <v>0</v>
      </c>
      <c r="H115" s="46"/>
      <c r="I115" s="46"/>
    </row>
    <row r="116" spans="1:9" ht="15.75" hidden="1">
      <c r="A116" s="41" t="s">
        <v>38</v>
      </c>
      <c r="B116" s="40"/>
      <c r="C116" s="40"/>
      <c r="D116" s="40"/>
      <c r="E116" s="40">
        <f>SUM(E66)</f>
        <v>0</v>
      </c>
      <c r="F116" s="40">
        <f>SUM(F66)</f>
        <v>0</v>
      </c>
      <c r="G116" s="44" t="e">
        <f>F116/E116*100</f>
        <v>#DIV/0!</v>
      </c>
      <c r="H116" s="46"/>
      <c r="I116" s="46"/>
    </row>
    <row r="117" spans="1:7" ht="15.75">
      <c r="A117" s="42"/>
      <c r="B117" s="43"/>
      <c r="C117" s="43"/>
      <c r="D117" s="43"/>
      <c r="E117" s="43"/>
      <c r="F117" s="43"/>
      <c r="G117" s="43"/>
    </row>
    <row r="164" ht="15.75"/>
    <row r="165" ht="15.75"/>
    <row r="166" ht="15.75"/>
    <row r="167" ht="15.75"/>
    <row r="168" ht="15.75"/>
    <row r="169" ht="15.75"/>
  </sheetData>
  <mergeCells count="9">
    <mergeCell ref="G1:I1"/>
    <mergeCell ref="A2:I2"/>
    <mergeCell ref="A3:I5"/>
    <mergeCell ref="B8:D8"/>
    <mergeCell ref="H8:H9"/>
    <mergeCell ref="I8:I9"/>
    <mergeCell ref="A6:G6"/>
    <mergeCell ref="A8:A9"/>
    <mergeCell ref="E8:G8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J71"/>
  <sheetViews>
    <sheetView zoomScale="75" zoomScaleNormal="75" workbookViewId="0" topLeftCell="A31">
      <selection activeCell="I71" sqref="I71"/>
    </sheetView>
  </sheetViews>
  <sheetFormatPr defaultColWidth="9.00390625" defaultRowHeight="12.75"/>
  <cols>
    <col min="1" max="1" width="51.625" style="2" customWidth="1"/>
    <col min="2" max="2" width="10.25390625" style="3" customWidth="1"/>
    <col min="3" max="3" width="11.375" style="3" customWidth="1"/>
    <col min="4" max="4" width="11.125" style="3" customWidth="1"/>
    <col min="5" max="5" width="8.75390625" style="3" customWidth="1"/>
    <col min="6" max="6" width="11.25390625" style="3" customWidth="1"/>
    <col min="7" max="7" width="9.125" style="3" customWidth="1"/>
    <col min="8" max="8" width="12.875" style="2" customWidth="1"/>
    <col min="9" max="9" width="10.00390625" style="2" customWidth="1"/>
    <col min="10" max="10" width="8.875" style="2" hidden="1" customWidth="1"/>
    <col min="11" max="16384" width="8.875" style="2" customWidth="1"/>
  </cols>
  <sheetData>
    <row r="1" spans="7:9" ht="15.75">
      <c r="G1" s="94" t="s">
        <v>146</v>
      </c>
      <c r="H1" s="94"/>
      <c r="I1" s="94"/>
    </row>
    <row r="2" spans="1:9" ht="18.75">
      <c r="A2" s="103" t="s">
        <v>2</v>
      </c>
      <c r="B2" s="103"/>
      <c r="C2" s="103"/>
      <c r="D2" s="103"/>
      <c r="E2" s="103"/>
      <c r="F2" s="103"/>
      <c r="G2" s="103"/>
      <c r="H2" s="103"/>
      <c r="I2" s="103"/>
    </row>
    <row r="3" spans="1:9" ht="15.75">
      <c r="A3" s="102" t="s">
        <v>158</v>
      </c>
      <c r="B3" s="102"/>
      <c r="C3" s="102"/>
      <c r="D3" s="102"/>
      <c r="E3" s="102"/>
      <c r="F3" s="102"/>
      <c r="G3" s="102"/>
      <c r="H3" s="102"/>
      <c r="I3" s="102"/>
    </row>
    <row r="4" spans="1:9" ht="15.7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.75">
      <c r="A5" s="102"/>
      <c r="B5" s="102"/>
      <c r="C5" s="102"/>
      <c r="D5" s="102"/>
      <c r="E5" s="102"/>
      <c r="F5" s="102"/>
      <c r="G5" s="102"/>
      <c r="H5" s="102"/>
      <c r="I5" s="102"/>
    </row>
    <row r="6" spans="1:7" ht="15.75">
      <c r="A6" s="100"/>
      <c r="B6" s="100"/>
      <c r="C6" s="100"/>
      <c r="D6" s="100"/>
      <c r="E6" s="100"/>
      <c r="F6" s="100"/>
      <c r="G6" s="100"/>
    </row>
    <row r="7" ht="15.75">
      <c r="G7" s="2" t="s">
        <v>67</v>
      </c>
    </row>
    <row r="8" spans="1:10" s="5" customFormat="1" ht="48.75" customHeight="1">
      <c r="A8" s="98" t="s">
        <v>4</v>
      </c>
      <c r="B8" s="101" t="s">
        <v>5</v>
      </c>
      <c r="C8" s="101"/>
      <c r="D8" s="101"/>
      <c r="E8" s="101" t="s">
        <v>6</v>
      </c>
      <c r="F8" s="101"/>
      <c r="G8" s="101"/>
      <c r="H8" s="98" t="s">
        <v>147</v>
      </c>
      <c r="I8" s="98" t="s">
        <v>0</v>
      </c>
      <c r="J8" s="45" t="s">
        <v>1</v>
      </c>
    </row>
    <row r="9" spans="1:10" s="5" customFormat="1" ht="36" customHeight="1">
      <c r="A9" s="98"/>
      <c r="B9" s="4" t="s">
        <v>154</v>
      </c>
      <c r="C9" s="4" t="s">
        <v>155</v>
      </c>
      <c r="D9" s="4" t="s">
        <v>39</v>
      </c>
      <c r="E9" s="4" t="s">
        <v>154</v>
      </c>
      <c r="F9" s="4" t="s">
        <v>155</v>
      </c>
      <c r="G9" s="4" t="s">
        <v>39</v>
      </c>
      <c r="H9" s="98"/>
      <c r="I9" s="98"/>
      <c r="J9" s="45"/>
    </row>
    <row r="10" spans="1:10" s="5" customFormat="1" ht="63">
      <c r="A10" s="6" t="s">
        <v>68</v>
      </c>
      <c r="B10" s="7"/>
      <c r="C10" s="8"/>
      <c r="D10" s="7">
        <f>(D11+D18)/2</f>
        <v>102.06761773517698</v>
      </c>
      <c r="E10" s="7">
        <f>E11+E18</f>
        <v>4025.3999999999996</v>
      </c>
      <c r="F10" s="7">
        <f>F11+F18</f>
        <v>4996.900000000001</v>
      </c>
      <c r="G10" s="69">
        <f aca="true" t="shared" si="0" ref="G10:G25">F10/E10*100</f>
        <v>124.13424752819597</v>
      </c>
      <c r="H10" s="44">
        <f>D10-G10</f>
        <v>-22.06662979301899</v>
      </c>
      <c r="I10" s="7">
        <f>(I11+I18)/2</f>
        <v>0.5</v>
      </c>
      <c r="J10" s="45"/>
    </row>
    <row r="11" spans="1:10" s="5" customFormat="1" ht="66" customHeight="1">
      <c r="A11" s="9" t="s">
        <v>69</v>
      </c>
      <c r="B11" s="44"/>
      <c r="C11" s="4"/>
      <c r="D11" s="44">
        <f>(D12+D13+D14)/3</f>
        <v>104.0746929210701</v>
      </c>
      <c r="E11" s="44">
        <v>682.8</v>
      </c>
      <c r="F11" s="44">
        <v>846.1</v>
      </c>
      <c r="G11" s="44">
        <f t="shared" si="0"/>
        <v>123.91622729935561</v>
      </c>
      <c r="H11" s="44">
        <f>D11-G11</f>
        <v>-19.841534378285516</v>
      </c>
      <c r="I11" s="4">
        <v>1</v>
      </c>
      <c r="J11" s="45"/>
    </row>
    <row r="12" spans="1:10" s="5" customFormat="1" ht="45">
      <c r="A12" s="12" t="s">
        <v>151</v>
      </c>
      <c r="B12" s="44">
        <v>443</v>
      </c>
      <c r="C12" s="44">
        <v>450</v>
      </c>
      <c r="D12" s="44">
        <f aca="true" t="shared" si="1" ref="D12:D17">C12/B12*100</f>
        <v>101.58013544018058</v>
      </c>
      <c r="E12" s="44"/>
      <c r="F12" s="4"/>
      <c r="G12" s="44"/>
      <c r="H12" s="44"/>
      <c r="I12" s="4"/>
      <c r="J12" s="45"/>
    </row>
    <row r="13" spans="1:10" s="15" customFormat="1" ht="31.5">
      <c r="A13" s="13" t="s">
        <v>70</v>
      </c>
      <c r="B13" s="67">
        <v>4085</v>
      </c>
      <c r="C13" s="4">
        <v>4139</v>
      </c>
      <c r="D13" s="44">
        <f t="shared" si="1"/>
        <v>101.32190942472461</v>
      </c>
      <c r="E13" s="67"/>
      <c r="F13" s="67"/>
      <c r="G13" s="44"/>
      <c r="H13" s="44"/>
      <c r="I13" s="70"/>
      <c r="J13" s="28"/>
    </row>
    <row r="14" spans="1:10" s="5" customFormat="1" ht="36" customHeight="1">
      <c r="A14" s="54" t="s">
        <v>71</v>
      </c>
      <c r="B14" s="44">
        <v>118</v>
      </c>
      <c r="C14" s="4">
        <v>129</v>
      </c>
      <c r="D14" s="44">
        <f t="shared" si="1"/>
        <v>109.32203389830508</v>
      </c>
      <c r="E14" s="44"/>
      <c r="F14" s="44"/>
      <c r="G14" s="44"/>
      <c r="H14" s="44"/>
      <c r="I14" s="4"/>
      <c r="J14" s="45"/>
    </row>
    <row r="15" spans="1:10" s="5" customFormat="1" ht="25.5" hidden="1">
      <c r="A15" s="16" t="s">
        <v>42</v>
      </c>
      <c r="B15" s="44">
        <v>5072</v>
      </c>
      <c r="C15" s="4">
        <v>5006</v>
      </c>
      <c r="D15" s="44">
        <f t="shared" si="1"/>
        <v>98.698738170347</v>
      </c>
      <c r="E15" s="44"/>
      <c r="F15" s="44"/>
      <c r="G15" s="44" t="e">
        <f t="shared" si="0"/>
        <v>#DIV/0!</v>
      </c>
      <c r="H15" s="44" t="e">
        <f aca="true" t="shared" si="2" ref="H15:H63">D15-G15</f>
        <v>#DIV/0!</v>
      </c>
      <c r="I15" s="4"/>
      <c r="J15" s="45"/>
    </row>
    <row r="16" spans="1:10" s="5" customFormat="1" ht="25.5" hidden="1">
      <c r="A16" s="16" t="s">
        <v>43</v>
      </c>
      <c r="B16" s="44">
        <v>2121</v>
      </c>
      <c r="C16" s="4">
        <v>1806</v>
      </c>
      <c r="D16" s="44">
        <f t="shared" si="1"/>
        <v>85.14851485148515</v>
      </c>
      <c r="E16" s="44"/>
      <c r="F16" s="44"/>
      <c r="G16" s="44" t="e">
        <f t="shared" si="0"/>
        <v>#DIV/0!</v>
      </c>
      <c r="H16" s="44" t="e">
        <f t="shared" si="2"/>
        <v>#DIV/0!</v>
      </c>
      <c r="I16" s="4"/>
      <c r="J16" s="45"/>
    </row>
    <row r="17" spans="1:10" s="5" customFormat="1" ht="51" hidden="1">
      <c r="A17" s="16" t="s">
        <v>44</v>
      </c>
      <c r="B17" s="44">
        <v>4</v>
      </c>
      <c r="C17" s="4">
        <v>2</v>
      </c>
      <c r="D17" s="44">
        <f t="shared" si="1"/>
        <v>50</v>
      </c>
      <c r="E17" s="44"/>
      <c r="F17" s="44"/>
      <c r="G17" s="44" t="e">
        <f t="shared" si="0"/>
        <v>#DIV/0!</v>
      </c>
      <c r="H17" s="44" t="e">
        <f t="shared" si="2"/>
        <v>#DIV/0!</v>
      </c>
      <c r="I17" s="4"/>
      <c r="J17" s="45"/>
    </row>
    <row r="18" spans="1:10" s="5" customFormat="1" ht="47.25">
      <c r="A18" s="53" t="s">
        <v>152</v>
      </c>
      <c r="B18" s="44"/>
      <c r="C18" s="4"/>
      <c r="D18" s="44">
        <f>(D19+D20)/2</f>
        <v>100.06054254928387</v>
      </c>
      <c r="E18" s="44">
        <v>3342.6</v>
      </c>
      <c r="F18" s="44">
        <v>4150.8</v>
      </c>
      <c r="G18" s="44">
        <f t="shared" si="0"/>
        <v>124.17878298330642</v>
      </c>
      <c r="H18" s="44">
        <f t="shared" si="2"/>
        <v>-24.118240434022553</v>
      </c>
      <c r="I18" s="4">
        <v>0</v>
      </c>
      <c r="J18" s="45"/>
    </row>
    <row r="19" spans="1:10" s="5" customFormat="1" ht="15.75">
      <c r="A19" s="16" t="s">
        <v>72</v>
      </c>
      <c r="B19" s="44">
        <v>151564</v>
      </c>
      <c r="C19" s="4">
        <v>151582</v>
      </c>
      <c r="D19" s="44">
        <f>C19/B19*100</f>
        <v>100.01187617112244</v>
      </c>
      <c r="E19" s="44"/>
      <c r="F19" s="44"/>
      <c r="G19" s="44"/>
      <c r="H19" s="44"/>
      <c r="I19" s="4"/>
      <c r="J19" s="45"/>
    </row>
    <row r="20" spans="1:10" s="5" customFormat="1" ht="26.25" customHeight="1">
      <c r="A20" s="16" t="s">
        <v>73</v>
      </c>
      <c r="B20" s="44">
        <v>65013</v>
      </c>
      <c r="C20" s="4">
        <v>65084</v>
      </c>
      <c r="D20" s="44">
        <f>C20/B20*100</f>
        <v>100.10920892744528</v>
      </c>
      <c r="E20" s="44"/>
      <c r="F20" s="44"/>
      <c r="G20" s="44"/>
      <c r="H20" s="44"/>
      <c r="I20" s="4"/>
      <c r="J20" s="45"/>
    </row>
    <row r="21" spans="1:10" s="5" customFormat="1" ht="51" hidden="1">
      <c r="A21" s="16" t="s">
        <v>46</v>
      </c>
      <c r="B21" s="44"/>
      <c r="C21" s="4">
        <v>22.7</v>
      </c>
      <c r="D21" s="44"/>
      <c r="E21" s="44"/>
      <c r="F21" s="44"/>
      <c r="G21" s="44" t="e">
        <f t="shared" si="0"/>
        <v>#DIV/0!</v>
      </c>
      <c r="H21" s="44" t="e">
        <f t="shared" si="2"/>
        <v>#DIV/0!</v>
      </c>
      <c r="I21" s="4"/>
      <c r="J21" s="45"/>
    </row>
    <row r="22" spans="1:10" s="5" customFormat="1" ht="47.25">
      <c r="A22" s="55" t="s">
        <v>74</v>
      </c>
      <c r="B22" s="69"/>
      <c r="C22" s="32"/>
      <c r="D22" s="69">
        <f>(D23+D25)/2</f>
        <v>78.59900329894012</v>
      </c>
      <c r="E22" s="69">
        <f>E23+E25</f>
        <v>4156.3</v>
      </c>
      <c r="F22" s="69">
        <f>F23+F25</f>
        <v>4911.9</v>
      </c>
      <c r="G22" s="69">
        <f t="shared" si="0"/>
        <v>118.17963092173325</v>
      </c>
      <c r="H22" s="69">
        <f t="shared" si="2"/>
        <v>-39.58062762279313</v>
      </c>
      <c r="I22" s="69">
        <v>0</v>
      </c>
      <c r="J22" s="45"/>
    </row>
    <row r="23" spans="1:10" s="5" customFormat="1" ht="31.5">
      <c r="A23" s="56" t="s">
        <v>77</v>
      </c>
      <c r="B23" s="44"/>
      <c r="C23" s="4"/>
      <c r="D23" s="44">
        <f>D24</f>
        <v>55.55555555555556</v>
      </c>
      <c r="E23" s="44">
        <v>2029.2</v>
      </c>
      <c r="F23" s="44">
        <v>2276.1</v>
      </c>
      <c r="G23" s="44">
        <f t="shared" si="0"/>
        <v>112.16735659373151</v>
      </c>
      <c r="H23" s="44">
        <f t="shared" si="2"/>
        <v>-56.611801038175955</v>
      </c>
      <c r="I23" s="4">
        <v>0</v>
      </c>
      <c r="J23" s="45"/>
    </row>
    <row r="24" spans="1:10" s="5" customFormat="1" ht="38.25">
      <c r="A24" s="17" t="s">
        <v>75</v>
      </c>
      <c r="B24" s="44">
        <v>1.8</v>
      </c>
      <c r="C24" s="4">
        <v>1</v>
      </c>
      <c r="D24" s="44">
        <f>C24/B24*100</f>
        <v>55.55555555555556</v>
      </c>
      <c r="E24" s="44"/>
      <c r="F24" s="44"/>
      <c r="G24" s="44"/>
      <c r="H24" s="44"/>
      <c r="I24" s="4"/>
      <c r="J24" s="45"/>
    </row>
    <row r="25" spans="1:10" s="5" customFormat="1" ht="63">
      <c r="A25" s="57" t="s">
        <v>78</v>
      </c>
      <c r="B25" s="44"/>
      <c r="C25" s="4"/>
      <c r="D25" s="44">
        <f>D26</f>
        <v>101.6424510423247</v>
      </c>
      <c r="E25" s="44">
        <v>2127.1</v>
      </c>
      <c r="F25" s="44">
        <v>2635.8</v>
      </c>
      <c r="G25" s="44">
        <f t="shared" si="0"/>
        <v>123.91518969488978</v>
      </c>
      <c r="H25" s="44">
        <f t="shared" si="2"/>
        <v>-22.27273865256508</v>
      </c>
      <c r="I25" s="4">
        <v>0</v>
      </c>
      <c r="J25" s="45"/>
    </row>
    <row r="26" spans="1:10" s="5" customFormat="1" ht="15.75">
      <c r="A26" s="13" t="s">
        <v>145</v>
      </c>
      <c r="B26" s="44">
        <v>1583</v>
      </c>
      <c r="C26" s="4">
        <v>1609</v>
      </c>
      <c r="D26" s="44">
        <f>C26/B26*100</f>
        <v>101.6424510423247</v>
      </c>
      <c r="E26" s="44"/>
      <c r="F26" s="44"/>
      <c r="G26" s="44"/>
      <c r="H26" s="44"/>
      <c r="I26" s="4"/>
      <c r="J26" s="45"/>
    </row>
    <row r="27" spans="1:10" s="5" customFormat="1" ht="63">
      <c r="A27" s="58" t="s">
        <v>135</v>
      </c>
      <c r="B27" s="69"/>
      <c r="C27" s="32"/>
      <c r="D27" s="69">
        <f>(D28+D30)/2</f>
        <v>75.72664894246563</v>
      </c>
      <c r="E27" s="69">
        <f>E28+E30</f>
        <v>175.6</v>
      </c>
      <c r="F27" s="69">
        <f>F28+F30</f>
        <v>107.19999999999999</v>
      </c>
      <c r="G27" s="69">
        <f>F27/E27*100</f>
        <v>61.04783599088838</v>
      </c>
      <c r="H27" s="69">
        <f t="shared" si="2"/>
        <v>14.67881295157725</v>
      </c>
      <c r="I27" s="32">
        <v>3</v>
      </c>
      <c r="J27" s="45"/>
    </row>
    <row r="28" spans="1:10" s="5" customFormat="1" ht="78.75">
      <c r="A28" s="18" t="s">
        <v>136</v>
      </c>
      <c r="B28" s="44"/>
      <c r="C28" s="4"/>
      <c r="D28" s="44">
        <f>D29</f>
        <v>67.21311475409836</v>
      </c>
      <c r="E28" s="44">
        <v>11.5</v>
      </c>
      <c r="F28" s="44">
        <v>8.6</v>
      </c>
      <c r="G28" s="67">
        <f>F28/E28*100</f>
        <v>74.78260869565217</v>
      </c>
      <c r="H28" s="44">
        <f t="shared" si="2"/>
        <v>-7.569493941553816</v>
      </c>
      <c r="I28" s="4">
        <v>2</v>
      </c>
      <c r="J28" s="45"/>
    </row>
    <row r="29" spans="1:10" s="5" customFormat="1" ht="47.25">
      <c r="A29" s="18" t="s">
        <v>76</v>
      </c>
      <c r="B29" s="44">
        <v>6.1</v>
      </c>
      <c r="C29" s="4">
        <v>4.1</v>
      </c>
      <c r="D29" s="44">
        <f>C29/B29*100</f>
        <v>67.21311475409836</v>
      </c>
      <c r="E29" s="44"/>
      <c r="F29" s="44"/>
      <c r="G29" s="44"/>
      <c r="H29" s="44"/>
      <c r="I29" s="4"/>
      <c r="J29" s="45"/>
    </row>
    <row r="30" spans="1:10" s="5" customFormat="1" ht="47.25">
      <c r="A30" s="18" t="s">
        <v>156</v>
      </c>
      <c r="B30" s="44"/>
      <c r="C30" s="4"/>
      <c r="D30" s="44">
        <f>D31</f>
        <v>84.24018313083289</v>
      </c>
      <c r="E30" s="44">
        <v>164.1</v>
      </c>
      <c r="F30" s="44">
        <v>98.6</v>
      </c>
      <c r="G30" s="67">
        <f>F30/E30*100</f>
        <v>60.08531383302864</v>
      </c>
      <c r="H30" s="44">
        <f t="shared" si="2"/>
        <v>24.154869297804247</v>
      </c>
      <c r="I30" s="4">
        <v>4</v>
      </c>
      <c r="J30" s="45"/>
    </row>
    <row r="31" spans="1:10" s="5" customFormat="1" ht="31.5">
      <c r="A31" s="18" t="s">
        <v>157</v>
      </c>
      <c r="B31" s="44">
        <v>567.9</v>
      </c>
      <c r="C31" s="4">
        <v>478.4</v>
      </c>
      <c r="D31" s="44">
        <f>C31/B31*100</f>
        <v>84.24018313083289</v>
      </c>
      <c r="E31" s="44"/>
      <c r="F31" s="44"/>
      <c r="G31" s="44"/>
      <c r="H31" s="44"/>
      <c r="I31" s="4"/>
      <c r="J31" s="45"/>
    </row>
    <row r="32" spans="1:10" s="5" customFormat="1" ht="94.5">
      <c r="A32" s="58" t="s">
        <v>79</v>
      </c>
      <c r="B32" s="69"/>
      <c r="C32" s="32"/>
      <c r="D32" s="69">
        <f>D33</f>
        <v>102.24719101123596</v>
      </c>
      <c r="E32" s="69">
        <f>E33</f>
        <v>347.5</v>
      </c>
      <c r="F32" s="69">
        <f>F33</f>
        <v>359.8</v>
      </c>
      <c r="G32" s="69">
        <f>F32/E32*100</f>
        <v>103.53956834532374</v>
      </c>
      <c r="H32" s="69">
        <f t="shared" si="2"/>
        <v>-1.2923773340877887</v>
      </c>
      <c r="I32" s="69">
        <v>2</v>
      </c>
      <c r="J32" s="45"/>
    </row>
    <row r="33" spans="1:10" s="5" customFormat="1" ht="31.5">
      <c r="A33" s="18" t="s">
        <v>80</v>
      </c>
      <c r="B33" s="44"/>
      <c r="C33" s="4"/>
      <c r="D33" s="44">
        <f>D34</f>
        <v>102.24719101123596</v>
      </c>
      <c r="E33" s="44">
        <v>347.5</v>
      </c>
      <c r="F33" s="44">
        <v>359.8</v>
      </c>
      <c r="G33" s="44">
        <f>F33/E33*100</f>
        <v>103.53956834532374</v>
      </c>
      <c r="H33" s="44">
        <f t="shared" si="2"/>
        <v>-1.2923773340877887</v>
      </c>
      <c r="I33" s="4">
        <v>2</v>
      </c>
      <c r="J33" s="45"/>
    </row>
    <row r="34" spans="1:10" s="5" customFormat="1" ht="46.5" customHeight="1">
      <c r="A34" s="18" t="s">
        <v>81</v>
      </c>
      <c r="B34" s="44">
        <v>89</v>
      </c>
      <c r="C34" s="4">
        <v>91</v>
      </c>
      <c r="D34" s="44">
        <f>C34/B34*100</f>
        <v>102.24719101123596</v>
      </c>
      <c r="E34" s="44"/>
      <c r="F34" s="44"/>
      <c r="G34" s="44"/>
      <c r="H34" s="44"/>
      <c r="I34" s="4"/>
      <c r="J34" s="45"/>
    </row>
    <row r="35" spans="1:10" s="5" customFormat="1" ht="62.25" customHeight="1" hidden="1">
      <c r="A35" s="5" t="s">
        <v>46</v>
      </c>
      <c r="B35" s="44">
        <v>3</v>
      </c>
      <c r="C35" s="4">
        <v>7</v>
      </c>
      <c r="D35" s="44">
        <f>C35/B35*100</f>
        <v>233.33333333333334</v>
      </c>
      <c r="E35" s="44"/>
      <c r="F35" s="44"/>
      <c r="G35" s="44" t="e">
        <f aca="true" t="shared" si="3" ref="G35:G63">F35/E35*100</f>
        <v>#DIV/0!</v>
      </c>
      <c r="H35" s="44" t="e">
        <f t="shared" si="2"/>
        <v>#DIV/0!</v>
      </c>
      <c r="I35" s="4"/>
      <c r="J35" s="45"/>
    </row>
    <row r="36" spans="1:10" s="5" customFormat="1" ht="78.75" hidden="1">
      <c r="A36" s="19" t="s">
        <v>9</v>
      </c>
      <c r="B36" s="7"/>
      <c r="C36" s="8"/>
      <c r="D36" s="8"/>
      <c r="E36" s="7">
        <f>SUM(E37,E42)</f>
        <v>61.839999999999996</v>
      </c>
      <c r="F36" s="7">
        <f>SUM(F37,F42)</f>
        <v>57.578296</v>
      </c>
      <c r="G36" s="44">
        <f t="shared" si="3"/>
        <v>93.10849935316948</v>
      </c>
      <c r="H36" s="44">
        <f t="shared" si="2"/>
        <v>-93.10849935316948</v>
      </c>
      <c r="I36" s="4"/>
      <c r="J36" s="45"/>
    </row>
    <row r="37" spans="1:10" s="5" customFormat="1" ht="0.75" customHeight="1" hidden="1">
      <c r="A37" s="20" t="s">
        <v>10</v>
      </c>
      <c r="B37" s="44"/>
      <c r="C37" s="4"/>
      <c r="D37" s="4"/>
      <c r="E37" s="44">
        <f>SUM(E40:E41)</f>
        <v>21.54</v>
      </c>
      <c r="F37" s="44">
        <f>SUM(F40:F41)</f>
        <v>21.433296</v>
      </c>
      <c r="G37" s="44">
        <f t="shared" si="3"/>
        <v>99.50462395543175</v>
      </c>
      <c r="H37" s="44">
        <f t="shared" si="2"/>
        <v>-99.50462395543175</v>
      </c>
      <c r="I37" s="4"/>
      <c r="J37" s="45"/>
    </row>
    <row r="38" spans="1:10" s="5" customFormat="1" ht="60" hidden="1">
      <c r="A38" s="21" t="s">
        <v>11</v>
      </c>
      <c r="B38" s="44">
        <v>33.6</v>
      </c>
      <c r="C38" s="44">
        <v>34.1</v>
      </c>
      <c r="D38" s="44">
        <f>C38/B38*100</f>
        <v>101.48809523809523</v>
      </c>
      <c r="E38" s="44"/>
      <c r="F38" s="4"/>
      <c r="G38" s="44" t="e">
        <f t="shared" si="3"/>
        <v>#DIV/0!</v>
      </c>
      <c r="H38" s="44" t="e">
        <f t="shared" si="2"/>
        <v>#DIV/0!</v>
      </c>
      <c r="I38" s="4"/>
      <c r="J38" s="45"/>
    </row>
    <row r="39" spans="1:10" s="15" customFormat="1" ht="47.25" hidden="1">
      <c r="A39" s="13" t="s">
        <v>7</v>
      </c>
      <c r="B39" s="67"/>
      <c r="C39" s="4"/>
      <c r="D39" s="4"/>
      <c r="E39" s="67">
        <v>21.6</v>
      </c>
      <c r="F39" s="67">
        <f>SUM(F37)</f>
        <v>21.433296</v>
      </c>
      <c r="G39" s="44">
        <f t="shared" si="3"/>
        <v>99.2282222222222</v>
      </c>
      <c r="H39" s="44">
        <f t="shared" si="2"/>
        <v>-99.2282222222222</v>
      </c>
      <c r="I39" s="70"/>
      <c r="J39" s="28"/>
    </row>
    <row r="40" spans="1:10" s="5" customFormat="1" ht="44.25" customHeight="1" hidden="1">
      <c r="A40" s="22" t="s">
        <v>12</v>
      </c>
      <c r="B40" s="44"/>
      <c r="C40" s="4"/>
      <c r="D40" s="4"/>
      <c r="E40" s="44">
        <v>21.5</v>
      </c>
      <c r="F40" s="44">
        <f>13.603+7.778</f>
        <v>21.381</v>
      </c>
      <c r="G40" s="44">
        <f t="shared" si="3"/>
        <v>99.44651162790697</v>
      </c>
      <c r="H40" s="44">
        <f t="shared" si="2"/>
        <v>-99.44651162790697</v>
      </c>
      <c r="I40" s="4"/>
      <c r="J40" s="45"/>
    </row>
    <row r="41" spans="1:10" s="5" customFormat="1" ht="51" customHeight="1" hidden="1">
      <c r="A41" s="22" t="s">
        <v>13</v>
      </c>
      <c r="B41" s="44"/>
      <c r="C41" s="4"/>
      <c r="D41" s="4"/>
      <c r="E41" s="78">
        <v>0.04</v>
      </c>
      <c r="F41" s="78">
        <f>52.296/1000</f>
        <v>0.052296</v>
      </c>
      <c r="G41" s="44">
        <f t="shared" si="3"/>
        <v>130.74</v>
      </c>
      <c r="H41" s="44">
        <f t="shared" si="2"/>
        <v>-130.74</v>
      </c>
      <c r="I41" s="4"/>
      <c r="J41" s="45"/>
    </row>
    <row r="42" spans="1:10" s="5" customFormat="1" ht="47.25" hidden="1">
      <c r="A42" s="20" t="s">
        <v>14</v>
      </c>
      <c r="B42" s="44"/>
      <c r="C42" s="4"/>
      <c r="D42" s="4"/>
      <c r="E42" s="44">
        <f>SUM(E45)</f>
        <v>40.3</v>
      </c>
      <c r="F42" s="44">
        <f>SUM(F45)</f>
        <v>36.145</v>
      </c>
      <c r="G42" s="44">
        <f t="shared" si="3"/>
        <v>89.68982630272954</v>
      </c>
      <c r="H42" s="44">
        <f t="shared" si="2"/>
        <v>-89.68982630272954</v>
      </c>
      <c r="I42" s="4"/>
      <c r="J42" s="45"/>
    </row>
    <row r="43" spans="1:10" s="5" customFormat="1" ht="45" hidden="1">
      <c r="A43" s="21" t="s">
        <v>15</v>
      </c>
      <c r="B43" s="44">
        <v>14.4</v>
      </c>
      <c r="C43" s="4">
        <v>16.9</v>
      </c>
      <c r="D43" s="44">
        <f>C43/B43*100</f>
        <v>117.3611111111111</v>
      </c>
      <c r="E43" s="44"/>
      <c r="F43" s="4"/>
      <c r="G43" s="44" t="e">
        <f t="shared" si="3"/>
        <v>#DIV/0!</v>
      </c>
      <c r="H43" s="44" t="e">
        <f t="shared" si="2"/>
        <v>#DIV/0!</v>
      </c>
      <c r="I43" s="4"/>
      <c r="J43" s="45"/>
    </row>
    <row r="44" spans="1:10" s="15" customFormat="1" ht="47.25" hidden="1">
      <c r="A44" s="13" t="s">
        <v>7</v>
      </c>
      <c r="B44" s="67"/>
      <c r="C44" s="4"/>
      <c r="D44" s="4"/>
      <c r="E44" s="67">
        <v>40.3</v>
      </c>
      <c r="F44" s="67">
        <f>SUM(F42)</f>
        <v>36.145</v>
      </c>
      <c r="G44" s="44">
        <f t="shared" si="3"/>
        <v>89.68982630272954</v>
      </c>
      <c r="H44" s="44">
        <f t="shared" si="2"/>
        <v>-89.68982630272954</v>
      </c>
      <c r="I44" s="70"/>
      <c r="J44" s="28"/>
    </row>
    <row r="45" spans="1:10" ht="38.25" hidden="1">
      <c r="A45" s="22" t="s">
        <v>16</v>
      </c>
      <c r="B45" s="44"/>
      <c r="C45" s="4"/>
      <c r="D45" s="4"/>
      <c r="E45" s="44">
        <v>40.3</v>
      </c>
      <c r="F45" s="44">
        <f>SUM('[1]прил.4'!E$44/1000)</f>
        <v>36.145</v>
      </c>
      <c r="G45" s="44">
        <f t="shared" si="3"/>
        <v>89.68982630272954</v>
      </c>
      <c r="H45" s="44">
        <f t="shared" si="2"/>
        <v>-89.68982630272954</v>
      </c>
      <c r="I45" s="79"/>
      <c r="J45" s="46"/>
    </row>
    <row r="46" spans="1:10" s="5" customFormat="1" ht="63" hidden="1">
      <c r="A46" s="19" t="s">
        <v>17</v>
      </c>
      <c r="B46" s="7"/>
      <c r="C46" s="32"/>
      <c r="D46" s="32"/>
      <c r="E46" s="7">
        <f>SUM(E47,E54)</f>
        <v>438.2</v>
      </c>
      <c r="F46" s="7">
        <f>SUM(F47,F54)</f>
        <v>357.6651</v>
      </c>
      <c r="G46" s="44">
        <f t="shared" si="3"/>
        <v>81.62142857142857</v>
      </c>
      <c r="H46" s="44">
        <f t="shared" si="2"/>
        <v>-81.62142857142857</v>
      </c>
      <c r="I46" s="4"/>
      <c r="J46" s="45"/>
    </row>
    <row r="47" spans="1:10" s="5" customFormat="1" ht="63" hidden="1">
      <c r="A47" s="20" t="s">
        <v>18</v>
      </c>
      <c r="B47" s="44"/>
      <c r="C47" s="4"/>
      <c r="D47" s="4"/>
      <c r="E47" s="44">
        <f>SUM(E49+E51)</f>
        <v>423.9</v>
      </c>
      <c r="F47" s="44">
        <f>SUM(F49+F51)</f>
        <v>342</v>
      </c>
      <c r="G47" s="44">
        <f t="shared" si="3"/>
        <v>80.67940552016985</v>
      </c>
      <c r="H47" s="44">
        <f t="shared" si="2"/>
        <v>-80.67940552016985</v>
      </c>
      <c r="I47" s="4"/>
      <c r="J47" s="45"/>
    </row>
    <row r="48" spans="1:10" s="5" customFormat="1" ht="75" hidden="1">
      <c r="A48" s="21" t="s">
        <v>19</v>
      </c>
      <c r="B48" s="44">
        <v>93</v>
      </c>
      <c r="C48" s="44">
        <v>97</v>
      </c>
      <c r="D48" s="44">
        <f>C48/B48*100</f>
        <v>104.3010752688172</v>
      </c>
      <c r="E48" s="44"/>
      <c r="F48" s="4"/>
      <c r="G48" s="44" t="e">
        <f t="shared" si="3"/>
        <v>#DIV/0!</v>
      </c>
      <c r="H48" s="44" t="e">
        <f t="shared" si="2"/>
        <v>#DIV/0!</v>
      </c>
      <c r="I48" s="4"/>
      <c r="J48" s="45"/>
    </row>
    <row r="49" spans="1:10" s="15" customFormat="1" ht="0.75" customHeight="1" hidden="1">
      <c r="A49" s="13" t="s">
        <v>7</v>
      </c>
      <c r="B49" s="67"/>
      <c r="C49" s="4"/>
      <c r="D49" s="4"/>
      <c r="E49" s="67">
        <f>SUM(E50)</f>
        <v>423.9</v>
      </c>
      <c r="F49" s="67">
        <f>SUM(F50)</f>
        <v>342</v>
      </c>
      <c r="G49" s="44">
        <f t="shared" si="3"/>
        <v>80.67940552016985</v>
      </c>
      <c r="H49" s="44">
        <f t="shared" si="2"/>
        <v>-80.67940552016985</v>
      </c>
      <c r="I49" s="70"/>
      <c r="J49" s="28"/>
    </row>
    <row r="50" spans="1:10" s="5" customFormat="1" ht="38.25" hidden="1">
      <c r="A50" s="26" t="s">
        <v>20</v>
      </c>
      <c r="B50" s="80"/>
      <c r="C50" s="4"/>
      <c r="D50" s="4"/>
      <c r="E50" s="80">
        <v>423.9</v>
      </c>
      <c r="F50" s="80">
        <v>342</v>
      </c>
      <c r="G50" s="44">
        <f t="shared" si="3"/>
        <v>80.67940552016985</v>
      </c>
      <c r="H50" s="44">
        <f t="shared" si="2"/>
        <v>-80.67940552016985</v>
      </c>
      <c r="I50" s="4"/>
      <c r="J50" s="45"/>
    </row>
    <row r="51" spans="1:10" s="5" customFormat="1" ht="94.5" hidden="1">
      <c r="A51" s="18" t="s">
        <v>47</v>
      </c>
      <c r="B51" s="80"/>
      <c r="C51" s="4"/>
      <c r="D51" s="4"/>
      <c r="E51" s="80">
        <v>0</v>
      </c>
      <c r="F51" s="80">
        <v>0</v>
      </c>
      <c r="G51" s="44" t="e">
        <f t="shared" si="3"/>
        <v>#DIV/0!</v>
      </c>
      <c r="H51" s="44" t="e">
        <f t="shared" si="2"/>
        <v>#DIV/0!</v>
      </c>
      <c r="I51" s="4"/>
      <c r="J51" s="45"/>
    </row>
    <row r="52" spans="1:10" s="30" customFormat="1" ht="47.25" hidden="1">
      <c r="A52" s="28" t="s">
        <v>21</v>
      </c>
      <c r="B52" s="70"/>
      <c r="C52" s="70"/>
      <c r="D52" s="70"/>
      <c r="E52" s="70"/>
      <c r="F52" s="70"/>
      <c r="G52" s="44" t="e">
        <f t="shared" si="3"/>
        <v>#DIV/0!</v>
      </c>
      <c r="H52" s="44" t="e">
        <f t="shared" si="2"/>
        <v>#DIV/0!</v>
      </c>
      <c r="I52" s="72"/>
      <c r="J52" s="47"/>
    </row>
    <row r="53" spans="1:10" s="1" customFormat="1" ht="51" hidden="1">
      <c r="A53" s="26" t="s">
        <v>22</v>
      </c>
      <c r="B53" s="70"/>
      <c r="C53" s="70"/>
      <c r="D53" s="70"/>
      <c r="E53" s="70"/>
      <c r="F53" s="70"/>
      <c r="G53" s="44" t="e">
        <f t="shared" si="3"/>
        <v>#DIV/0!</v>
      </c>
      <c r="H53" s="44" t="e">
        <f t="shared" si="2"/>
        <v>#DIV/0!</v>
      </c>
      <c r="I53" s="73"/>
      <c r="J53" s="48"/>
    </row>
    <row r="54" spans="1:10" s="31" customFormat="1" ht="47.25" hidden="1">
      <c r="A54" s="20" t="s">
        <v>23</v>
      </c>
      <c r="B54" s="67"/>
      <c r="C54" s="4"/>
      <c r="D54" s="4"/>
      <c r="E54" s="67">
        <f>SUM(E57)</f>
        <v>14.3</v>
      </c>
      <c r="F54" s="67">
        <f>SUM(F57)</f>
        <v>15.665099999999999</v>
      </c>
      <c r="G54" s="44">
        <f t="shared" si="3"/>
        <v>109.54615384615383</v>
      </c>
      <c r="H54" s="44">
        <f t="shared" si="2"/>
        <v>-109.54615384615383</v>
      </c>
      <c r="I54" s="81"/>
      <c r="J54" s="49"/>
    </row>
    <row r="55" spans="1:10" s="31" customFormat="1" ht="45" hidden="1">
      <c r="A55" s="21" t="s">
        <v>24</v>
      </c>
      <c r="B55" s="67">
        <v>67</v>
      </c>
      <c r="C55" s="4">
        <v>68.3</v>
      </c>
      <c r="D55" s="44">
        <f>C55/B55*100</f>
        <v>101.94029850746269</v>
      </c>
      <c r="E55" s="67"/>
      <c r="F55" s="4"/>
      <c r="G55" s="44" t="e">
        <f t="shared" si="3"/>
        <v>#DIV/0!</v>
      </c>
      <c r="H55" s="44" t="e">
        <f t="shared" si="2"/>
        <v>#DIV/0!</v>
      </c>
      <c r="I55" s="81"/>
      <c r="J55" s="49"/>
    </row>
    <row r="56" spans="1:10" s="15" customFormat="1" ht="47.25" hidden="1">
      <c r="A56" s="13" t="s">
        <v>7</v>
      </c>
      <c r="B56" s="67"/>
      <c r="C56" s="4"/>
      <c r="D56" s="4"/>
      <c r="E56" s="67">
        <f>SUM(E54)</f>
        <v>14.3</v>
      </c>
      <c r="F56" s="67">
        <f>SUM(F54)</f>
        <v>15.665099999999999</v>
      </c>
      <c r="G56" s="44">
        <f t="shared" si="3"/>
        <v>109.54615384615383</v>
      </c>
      <c r="H56" s="44">
        <f t="shared" si="2"/>
        <v>-109.54615384615383</v>
      </c>
      <c r="I56" s="70"/>
      <c r="J56" s="28"/>
    </row>
    <row r="57" spans="1:10" s="31" customFormat="1" ht="38.25" hidden="1">
      <c r="A57" s="26" t="s">
        <v>25</v>
      </c>
      <c r="B57" s="67"/>
      <c r="C57" s="4"/>
      <c r="D57" s="4"/>
      <c r="E57" s="67">
        <v>14.3</v>
      </c>
      <c r="F57" s="44">
        <f>42217/1000*0.3+3</f>
        <v>15.665099999999999</v>
      </c>
      <c r="G57" s="44">
        <f t="shared" si="3"/>
        <v>109.54615384615383</v>
      </c>
      <c r="H57" s="44">
        <f t="shared" si="2"/>
        <v>-109.54615384615383</v>
      </c>
      <c r="I57" s="81"/>
      <c r="J57" s="49"/>
    </row>
    <row r="58" spans="1:10" s="1" customFormat="1" ht="0.75" customHeight="1" hidden="1">
      <c r="A58" s="19" t="s">
        <v>26</v>
      </c>
      <c r="B58" s="7"/>
      <c r="C58" s="32"/>
      <c r="D58" s="32"/>
      <c r="E58" s="7">
        <f>SUM(E59)</f>
        <v>0</v>
      </c>
      <c r="F58" s="7">
        <f>SUM(F59)</f>
        <v>4.6673</v>
      </c>
      <c r="G58" s="44" t="e">
        <f t="shared" si="3"/>
        <v>#DIV/0!</v>
      </c>
      <c r="H58" s="44" t="e">
        <f t="shared" si="2"/>
        <v>#DIV/0!</v>
      </c>
      <c r="I58" s="73"/>
      <c r="J58" s="48"/>
    </row>
    <row r="59" spans="1:10" s="1" customFormat="1" ht="63" hidden="1">
      <c r="A59" s="20" t="s">
        <v>27</v>
      </c>
      <c r="B59" s="44"/>
      <c r="C59" s="4"/>
      <c r="D59" s="4"/>
      <c r="E59" s="44">
        <f>SUM(E60)</f>
        <v>0</v>
      </c>
      <c r="F59" s="44">
        <f>SUM(F60)</f>
        <v>4.6673</v>
      </c>
      <c r="G59" s="44" t="e">
        <f t="shared" si="3"/>
        <v>#DIV/0!</v>
      </c>
      <c r="H59" s="44" t="e">
        <f t="shared" si="2"/>
        <v>#DIV/0!</v>
      </c>
      <c r="I59" s="73"/>
      <c r="J59" s="48"/>
    </row>
    <row r="60" spans="1:10" s="1" customFormat="1" ht="47.25" hidden="1">
      <c r="A60" s="33" t="s">
        <v>28</v>
      </c>
      <c r="B60" s="44"/>
      <c r="C60" s="4"/>
      <c r="D60" s="4"/>
      <c r="E60" s="44">
        <v>0</v>
      </c>
      <c r="F60" s="44">
        <f>4667.3/1000</f>
        <v>4.6673</v>
      </c>
      <c r="G60" s="44" t="e">
        <f t="shared" si="3"/>
        <v>#DIV/0!</v>
      </c>
      <c r="H60" s="44" t="e">
        <f t="shared" si="2"/>
        <v>#DIV/0!</v>
      </c>
      <c r="I60" s="75"/>
      <c r="J60" s="48"/>
    </row>
    <row r="61" spans="1:10" s="1" customFormat="1" ht="63" hidden="1">
      <c r="A61" s="34" t="s">
        <v>29</v>
      </c>
      <c r="B61" s="32"/>
      <c r="C61" s="32"/>
      <c r="D61" s="32"/>
      <c r="E61" s="32"/>
      <c r="F61" s="32"/>
      <c r="G61" s="44" t="e">
        <f t="shared" si="3"/>
        <v>#DIV/0!</v>
      </c>
      <c r="H61" s="44" t="e">
        <f t="shared" si="2"/>
        <v>#DIV/0!</v>
      </c>
      <c r="I61" s="73"/>
      <c r="J61" s="48"/>
    </row>
    <row r="62" spans="1:10" s="36" customFormat="1" ht="53.25" customHeight="1" hidden="1">
      <c r="A62" s="35" t="s">
        <v>30</v>
      </c>
      <c r="B62" s="67"/>
      <c r="C62" s="44"/>
      <c r="D62" s="44"/>
      <c r="E62" s="67">
        <v>61.8</v>
      </c>
      <c r="F62" s="44">
        <f>345.5/1000</f>
        <v>0.3455</v>
      </c>
      <c r="G62" s="44">
        <f t="shared" si="3"/>
        <v>0.5590614886731391</v>
      </c>
      <c r="H62" s="44">
        <f t="shared" si="2"/>
        <v>-0.5590614886731391</v>
      </c>
      <c r="I62" s="73"/>
      <c r="J62" s="50"/>
    </row>
    <row r="63" spans="1:10" s="52" customFormat="1" ht="30" customHeight="1">
      <c r="A63" s="51" t="s">
        <v>31</v>
      </c>
      <c r="B63" s="7"/>
      <c r="C63" s="7"/>
      <c r="D63" s="7">
        <f>(D10+D22+D27+D32)/4</f>
        <v>89.66011524695466</v>
      </c>
      <c r="E63" s="7">
        <f>E10+E22+E27+E32</f>
        <v>8704.8</v>
      </c>
      <c r="F63" s="7">
        <f>F10+F22+F27+F32</f>
        <v>10375.8</v>
      </c>
      <c r="G63" s="7">
        <f t="shared" si="3"/>
        <v>119.19630548662808</v>
      </c>
      <c r="H63" s="69">
        <f t="shared" si="2"/>
        <v>-29.536190239673417</v>
      </c>
      <c r="I63" s="90">
        <f>(I10+I22+I27+I32)/4</f>
        <v>1.375</v>
      </c>
      <c r="J63" s="65">
        <v>5</v>
      </c>
    </row>
    <row r="64" spans="1:9" ht="21" customHeight="1" hidden="1">
      <c r="A64" s="37" t="s">
        <v>32</v>
      </c>
      <c r="B64" s="61"/>
      <c r="C64" s="62"/>
      <c r="D64" s="62"/>
      <c r="E64" s="61"/>
      <c r="F64" s="61"/>
      <c r="G64" s="63"/>
      <c r="H64" s="64"/>
      <c r="I64" s="64"/>
    </row>
    <row r="65" spans="1:9" ht="22.5" customHeight="1" hidden="1">
      <c r="A65" s="38" t="s">
        <v>33</v>
      </c>
      <c r="B65" s="10"/>
      <c r="C65" s="10"/>
      <c r="D65" s="10"/>
      <c r="E65" s="10">
        <f>SUM(E63)</f>
        <v>8704.8</v>
      </c>
      <c r="F65" s="10">
        <f>SUM(F63)</f>
        <v>10375.8</v>
      </c>
      <c r="G65" s="44">
        <f>F65/E65*100</f>
        <v>119.19630548662808</v>
      </c>
      <c r="H65" s="46"/>
      <c r="I65" s="46"/>
    </row>
    <row r="66" spans="1:9" ht="22.5" customHeight="1" hidden="1">
      <c r="A66" s="38" t="s">
        <v>34</v>
      </c>
      <c r="B66" s="10"/>
      <c r="C66" s="10"/>
      <c r="D66" s="10"/>
      <c r="E66" s="10">
        <f>SUM(E67:E69)</f>
        <v>2689</v>
      </c>
      <c r="F66" s="10">
        <f>SUM(F67:F69)</f>
        <v>3056.0561960000005</v>
      </c>
      <c r="G66" s="44">
        <f>F66/E66*100</f>
        <v>113.65028620304949</v>
      </c>
      <c r="H66" s="46"/>
      <c r="I66" s="46"/>
    </row>
    <row r="67" spans="1:9" ht="15.75" hidden="1">
      <c r="A67" s="39" t="s">
        <v>35</v>
      </c>
      <c r="B67" s="40"/>
      <c r="C67" s="40"/>
      <c r="D67" s="40"/>
      <c r="E67" s="40">
        <f>SUM(E62+E60+E52)</f>
        <v>61.8</v>
      </c>
      <c r="F67" s="40">
        <f>SUM(F62+F60+F52)</f>
        <v>5.0128</v>
      </c>
      <c r="G67" s="44">
        <f>F67/E67*100</f>
        <v>8.111326860841425</v>
      </c>
      <c r="H67" s="46"/>
      <c r="I67" s="46"/>
    </row>
    <row r="68" spans="1:9" ht="15.75" hidden="1">
      <c r="A68" s="39" t="s">
        <v>36</v>
      </c>
      <c r="B68" s="40"/>
      <c r="C68" s="40"/>
      <c r="D68" s="40"/>
      <c r="E68" s="40">
        <f>SUM(E13+E39+E44+E49+E56)</f>
        <v>500.09999999999997</v>
      </c>
      <c r="F68" s="40">
        <f>SUM(F13+F39+F44+F49+F56)</f>
        <v>415.243396</v>
      </c>
      <c r="G68" s="44">
        <f>F68/E68*100</f>
        <v>83.03207278544292</v>
      </c>
      <c r="H68" s="46"/>
      <c r="I68" s="46"/>
    </row>
    <row r="69" spans="1:9" ht="15.75" hidden="1">
      <c r="A69" s="39" t="s">
        <v>37</v>
      </c>
      <c r="B69" s="40"/>
      <c r="C69" s="40"/>
      <c r="D69" s="40"/>
      <c r="E69" s="40">
        <f>SUM(E25+E51)</f>
        <v>2127.1</v>
      </c>
      <c r="F69" s="40">
        <f>SUM(F25+F51)</f>
        <v>2635.8</v>
      </c>
      <c r="G69" s="44">
        <v>0</v>
      </c>
      <c r="H69" s="46"/>
      <c r="I69" s="46"/>
    </row>
    <row r="70" spans="1:9" ht="15.75" hidden="1">
      <c r="A70" s="41" t="s">
        <v>38</v>
      </c>
      <c r="B70" s="40"/>
      <c r="C70" s="40"/>
      <c r="D70" s="40"/>
      <c r="E70" s="40">
        <f>SUM(E35)</f>
        <v>0</v>
      </c>
      <c r="F70" s="40">
        <f>SUM(F35)</f>
        <v>0</v>
      </c>
      <c r="G70" s="44" t="e">
        <f>F70/E70*100</f>
        <v>#DIV/0!</v>
      </c>
      <c r="H70" s="46"/>
      <c r="I70" s="46"/>
    </row>
    <row r="71" spans="1:7" ht="15.75">
      <c r="A71" s="42"/>
      <c r="B71" s="43"/>
      <c r="C71" s="43"/>
      <c r="D71" s="43"/>
      <c r="E71" s="43"/>
      <c r="F71" s="43"/>
      <c r="G71" s="43"/>
    </row>
    <row r="148" ht="15.75"/>
    <row r="149" ht="15.75"/>
    <row r="150" ht="15.75"/>
    <row r="151" ht="15.75"/>
    <row r="152" ht="15.75"/>
    <row r="153" ht="15.75"/>
  </sheetData>
  <mergeCells count="9">
    <mergeCell ref="G1:I1"/>
    <mergeCell ref="A2:I2"/>
    <mergeCell ref="A3:I5"/>
    <mergeCell ref="B8:D8"/>
    <mergeCell ref="H8:H9"/>
    <mergeCell ref="I8:I9"/>
    <mergeCell ref="A6:G6"/>
    <mergeCell ref="A8:A9"/>
    <mergeCell ref="E8:G8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*</cp:lastModifiedBy>
  <cp:lastPrinted>2012-11-08T06:55:49Z</cp:lastPrinted>
  <dcterms:created xsi:type="dcterms:W3CDTF">2010-03-15T13:09:10Z</dcterms:created>
  <dcterms:modified xsi:type="dcterms:W3CDTF">2012-11-08T06:56:14Z</dcterms:modified>
  <cp:category/>
  <cp:version/>
  <cp:contentType/>
  <cp:contentStatus/>
</cp:coreProperties>
</file>