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0"/>
  </bookViews>
  <sheets>
    <sheet name="соц з 1" sheetId="1" r:id="rId1"/>
    <sheet name=" здрав 1" sheetId="2" r:id="rId2"/>
    <sheet name="оно1" sheetId="3" r:id="rId3"/>
    <sheet name="адм2 (2)" sheetId="4" r:id="rId4"/>
    <sheet name="культура (3)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A36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>все учр - над- криз-лес.сказ-инв.сосн.бор+билеты+аппарат</t>
        </r>
      </text>
    </comment>
  </commentList>
</comments>
</file>

<file path=xl/comments2.xml><?xml version="1.0" encoding="utf-8"?>
<comments xmlns="http://schemas.openxmlformats.org/spreadsheetml/2006/main">
  <authors>
    <author>*</author>
  </authors>
  <commentList>
    <comment ref="A54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>все учр - над- криз-лес.сказ-инв.сосн.бор+билеты+аппарат</t>
        </r>
      </text>
    </comment>
  </commentList>
</comments>
</file>

<file path=xl/comments3.xml><?xml version="1.0" encoding="utf-8"?>
<comments xmlns="http://schemas.openxmlformats.org/spreadsheetml/2006/main">
  <authors>
    <author>*</author>
  </authors>
  <commentList>
    <comment ref="A60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>все учр - над- криз-лес.сказ-инв.сосн.бор+билеты+аппарат</t>
        </r>
      </text>
    </comment>
  </commentList>
</comments>
</file>

<file path=xl/comments4.xml><?xml version="1.0" encoding="utf-8"?>
<comments xmlns="http://schemas.openxmlformats.org/spreadsheetml/2006/main">
  <authors>
    <author>*</author>
  </authors>
  <commentList>
    <comment ref="A70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>все учр - над- криз-лес.сказ-инв.сосн.бор+билеты+аппарат</t>
        </r>
      </text>
    </comment>
  </commentList>
</comments>
</file>

<file path=xl/comments5.xml><?xml version="1.0" encoding="utf-8"?>
<comments xmlns="http://schemas.openxmlformats.org/spreadsheetml/2006/main">
  <authors>
    <author>*</author>
  </authors>
  <commentList>
    <comment ref="A48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>все учр - над- криз-лес.сказ-инв.сосн.бор+билеты+аппарат</t>
        </r>
      </text>
    </comment>
  </commentList>
</comments>
</file>

<file path=xl/sharedStrings.xml><?xml version="1.0" encoding="utf-8"?>
<sst xmlns="http://schemas.openxmlformats.org/spreadsheetml/2006/main" count="454" uniqueCount="208">
  <si>
    <t>Балл</t>
  </si>
  <si>
    <t>балл</t>
  </si>
  <si>
    <t>ИНФОРМАЦИЯ</t>
  </si>
  <si>
    <t>млн.руб.</t>
  </si>
  <si>
    <t>Цели, задачи и наименование программ и показателей</t>
  </si>
  <si>
    <t>Значение показателя эффективности и результативности</t>
  </si>
  <si>
    <t>Значение показателя бюджетного финансирования</t>
  </si>
  <si>
    <t>Ведомственная целевая  программа «Развитие  системы социальной защиты населения Липецкой области на 2009-2011 годы»</t>
  </si>
  <si>
    <t>Комплексная областная социальная программа «Проведение мероприятий по укреплению материально-технической базы государственных стационарных и полустационарных учреждений социального обслуживания населения и оказанию адресной социальной помощи неработающим пенсионерам Липецкой области в 2009 году»</t>
  </si>
  <si>
    <t>Цель 2. Улучшение положения женщин, детей, семей с детьми,  создание благоприятных условий для комплексного развития и жизнедеятельности женщин и  детей, попавших в трудную жизненную ситуацию</t>
  </si>
  <si>
    <t>Задача 2.1. Предупреждение семейного неблагополучия, профилактика социального сиротства, внедрение новых форм и технологий профилактики безнадзорности и правонарушений несовершеннолетних</t>
  </si>
  <si>
    <t xml:space="preserve">2.1.1.Удельный вес детей и женщин, получивших услуги в областных стационарных учреждениях, от общего числа женщин и детей, находящихся в социально-опасном положении  </t>
  </si>
  <si>
    <t>Предоставление государственных услуг областными государственными учреждениями СРЦ "Надежда", "Кризисный центр помощи женщинам и детям"</t>
  </si>
  <si>
    <t>Перевозка несовершеннолетних, самовольно ушедших из семей, детских домов, школ-интернатов,специальных учебно-воспитательных и иных учреждений внутри Липецкой области</t>
  </si>
  <si>
    <t>Задача 2.2. Обеспечение регулярного отдыха и оздоровления детей, находящихся в трудной жизненной ситуации</t>
  </si>
  <si>
    <t xml:space="preserve">2.2.1. Удельный вес детей, охваченных всеми формами отдыха и оздоровления от общего числа детей, нуждающихся в особой заботе государства  </t>
  </si>
  <si>
    <t xml:space="preserve">Обеспечение деятельности ОГУ "Реабилитационно-оздоровительный центр "Лесная сказка" для предоставления государственных услуг </t>
  </si>
  <si>
    <t>Цель 3. Повышение эффективности системы социальной защиты и социального обслуживания граждан, в первую очередь, пожилых людей и инвалидов</t>
  </si>
  <si>
    <t>Задача 3.1. Оптимизация системы оказания социальных услуг, развитие всех форм социального обслуживания граждан пожилого возраста и инвалидов</t>
  </si>
  <si>
    <t xml:space="preserve">3.1.1.Удельный вес граждан пожилого возраста и инвалидов, получивших услуги в домах-интернатах для престарелых и инвалидов  от общего числа обратившихся граждан пожилого возраста и инвалидов </t>
  </si>
  <si>
    <t>Обеспечение деятельности областных государственных учреждений социального обслуживания населения по оказанию государственных услуг</t>
  </si>
  <si>
    <t>"Областная целевая комплексная программа по профилактике правонарушений в Липецкой области на 2009-2012 годы"</t>
  </si>
  <si>
    <t>Издание информационного справочника для лиц, освободившихся из мест лишения свободы, с разъяснением мер соцподдержки, предусмотренных Законодательством</t>
  </si>
  <si>
    <t>Задача 3.2. Повышение качества и увеличение объема услуг по социальной интеграции инвалидов</t>
  </si>
  <si>
    <t xml:space="preserve">3.2.1. Удельный вес клиентов стационарных учреждений, охваченных реабилитационной деятельностью, от общего числа проживающих   </t>
  </si>
  <si>
    <t>Обеспечение деятельности областного государственного учреждения  по оказанию реабилитационных и адаптационных услуг, предоставляемых инвалидам</t>
  </si>
  <si>
    <t>Цель 4. Создание условий для реализации активной семейно-демографической политики</t>
  </si>
  <si>
    <t>Задача 4.1. Реализация системы мер, направленных на повышение качества жизни семей с детьми и преодоление негативных тенденций в демографических процессах</t>
  </si>
  <si>
    <t>Областная целевая программа «Население Липецкой области: стратегия народосбережения (2009-2014 годы)»</t>
  </si>
  <si>
    <t>Цель 5. Обеспечение информацией о мерах соцподдержки предусмотренных Законодательством лицам, свободившимся из мест лишения свободы</t>
  </si>
  <si>
    <t>Прочие  областные программы ("Реформирование региональных и муниципальных финансов Липецкой области на 2009 год")</t>
  </si>
  <si>
    <t>Всего распределено средств по целям</t>
  </si>
  <si>
    <t>в том числе:</t>
  </si>
  <si>
    <t>распределено по задачам</t>
  </si>
  <si>
    <t>распределено по программам:</t>
  </si>
  <si>
    <t>областным целевым программам</t>
  </si>
  <si>
    <t>ведомственной целевой программе</t>
  </si>
  <si>
    <t>комплексной областной социальной программе</t>
  </si>
  <si>
    <t>не распределено по программам:</t>
  </si>
  <si>
    <t>Рост %</t>
  </si>
  <si>
    <t>Цель 1. Обеспечение доступности и повышение качества социальных услуг</t>
  </si>
  <si>
    <t>Задача 1. Повышение эффективности социальной поддержки населения</t>
  </si>
  <si>
    <t>численность детей, которым назначено ежемесячное пособие на ребенка</t>
  </si>
  <si>
    <t>количество граждан, получающих адресную помощь</t>
  </si>
  <si>
    <t>Количество граждан,получающих ежемесячные денежные выплаты</t>
  </si>
  <si>
    <t>Количество граждан имеющих право на льготы по оплате жилищно-коммунальных услуг</t>
  </si>
  <si>
    <t>Количество семей, получающих субсидии на оплату жилья и коммунальных услуг</t>
  </si>
  <si>
    <t>Удельный вес муниципальных служащих, принявших участие в программах профессиональной переподготовки и повышения квалификации в общей численности муниципальных служащих</t>
  </si>
  <si>
    <t>Задача 2 Повышение доступности и качества социального обслуживания населения</t>
  </si>
  <si>
    <t>Количество пожилых граждан и инвалидов, получивших социальное обслуживание на дому</t>
  </si>
  <si>
    <t>Количество семей с детьми, состоящих на патронировании</t>
  </si>
  <si>
    <t>Удельный вес специалистов, принявших участие в программах профессиональной переподготовки и повышения квалификации в общей численности специалистов</t>
  </si>
  <si>
    <t xml:space="preserve">Комплексная областная социальная программа «Проведение мероприятий по укреплению материально-технической базы государственных стационарных и полустационарных учреждений социального обслуживания населения и оказанию адресной социальной помощи неработающим </t>
  </si>
  <si>
    <t>Цель 1.Улучшение здоровья населения в рамках осуществления муниципальных полномочий в сфере здравоохранения</t>
  </si>
  <si>
    <t>Задача 1.1 Обеспечение условий для реалтзации в районе программ государственных гарантий обеспечения населения бесплатной первичной медико-санитарной помощью</t>
  </si>
  <si>
    <t>Укомплектованность кадрами лечебных учреждений, оказывающих первичную медико-санитарную помощь</t>
  </si>
  <si>
    <t>Общая заболеваемость населения</t>
  </si>
  <si>
    <t>младенческая смертность</t>
  </si>
  <si>
    <t>материнская смертность</t>
  </si>
  <si>
    <t>Задача 1. 2 Организация оказания в районе скорой медицинской помощи</t>
  </si>
  <si>
    <t>Объем скорой медицинской помощи</t>
  </si>
  <si>
    <t>Востребованность скорой медицинской помощи</t>
  </si>
  <si>
    <t>ЦЕЛЬ 2 Улучшение здоровья населения в рамках выполнения отдельных государственных полномочий в сфере здравоохранения, делегированных органам местного самоуправления</t>
  </si>
  <si>
    <t>Задача 2.1 Оказание специализированной лечебно-диагностической медицинской помощи в туберкулезных диспансерах (отделениях)</t>
  </si>
  <si>
    <t>объем амбулаторной фтизиатрической помощи</t>
  </si>
  <si>
    <t>объем стационарной фтизиатрической помощи</t>
  </si>
  <si>
    <t>Заболеваемость туберкулезом</t>
  </si>
  <si>
    <t>смертность от туберкулеза</t>
  </si>
  <si>
    <t>Задача 2.2Организация переливания крови и ее компонентов</t>
  </si>
  <si>
    <t>Объем заготовленной крови и ее компонентов</t>
  </si>
  <si>
    <t>среднемесячное число детей, получающих питание</t>
  </si>
  <si>
    <t>Количество работников, получающих оплату</t>
  </si>
  <si>
    <t>Укомплектованность кадрами лечебно-профилактических учреждений, работники которых получают оплату</t>
  </si>
  <si>
    <t>тыс. руб.</t>
  </si>
  <si>
    <t>тыс. руб</t>
  </si>
  <si>
    <t>Цель 1. Распространение и развитие лучших традиций культуры и искусства и обеспечение доступа населения к культурным ценностям</t>
  </si>
  <si>
    <t>Задача 1. 1 Приобщение граждан к культурным ценностям посредством культурно-досугового учреждения</t>
  </si>
  <si>
    <t>Число мероприятий культурно-досуговых учреждений</t>
  </si>
  <si>
    <t>Число фильмовыдач</t>
  </si>
  <si>
    <t>Количество выданных экземпляров</t>
  </si>
  <si>
    <t>Количество посещений районной библиотеки</t>
  </si>
  <si>
    <t>ЦЕЛЬ 2 Формирование благоприятных условий для творческой самореализации , развития личности и организации досуга</t>
  </si>
  <si>
    <t>Доля выпускников образовательных учреждений дополнительного образования, поступивших в учебные заведения культуры</t>
  </si>
  <si>
    <t>Доля работников учреждений культуры, повысивших квалификацию и прошедших переподготовку</t>
  </si>
  <si>
    <t>Задача 2.1 Предоставление дополнительного образования детям в сфере культуры</t>
  </si>
  <si>
    <t>Задача 2.2 Поддержка народных художественных промыслов и обеспечение творческой деятельности граждан через клубные формирования</t>
  </si>
  <si>
    <t>Цель 4 Повышение уровня социальной защиты населения в рамках выполнения отдельных государственных полномогчий в сфере социальной защиты населения, делегированных органам местного самоуправления</t>
  </si>
  <si>
    <t>Задача 4.1 Оплата жилья и коммунальных услуг отдельным категориям работников</t>
  </si>
  <si>
    <t>Количество работников получающих оплату</t>
  </si>
  <si>
    <t>Цель 1. Обеспечение условий для предоставления населению муниципального района общедоступного бесплатного дошкольного образования, содержания и питания детей в дошкольных образовательных учреждениях</t>
  </si>
  <si>
    <t>Задача 1.1 Обучение и воспитание детей по общеобразовательным программам дошкольного образования при осушествлении охраны и укрепления здоровья, необходимой коррекции отклонений в развитии детей</t>
  </si>
  <si>
    <t>Число учащихся в учреждениях общего образования</t>
  </si>
  <si>
    <t>Число учащихся, оставленных на второй год, в учрежденияхобщего образования</t>
  </si>
  <si>
    <t>Доля учащихся, сдавших ЕГЭ по результатам обучения на "хорошо" и "отлично", в общем количестве учащихся, сдавших ЕГЭ</t>
  </si>
  <si>
    <t>Престижность среднего(полного) общего образования - количество учащихся, перешедших их 9-х в 10-е классы, в общем количестве учащихся, окончивших 9 класс</t>
  </si>
  <si>
    <t>Задача 3.1 Обучение детей по программам дополнительного образования в муниципальных образовательных учреждениях дополнительного образования детей</t>
  </si>
  <si>
    <t>Количество детей, обучающихся в учркждениях дополнительного образования на бюджетной основе</t>
  </si>
  <si>
    <t>Доля преподавательского состава учреждений дополнительного образования, имеющего высшее профессиональное образование</t>
  </si>
  <si>
    <t>Доля преподавательского состава учреждений дополнительного образования,имеющего стаж работы свыше 10 лет</t>
  </si>
  <si>
    <t>Доля учащихся, принявших в отчетном периоде участие в конкурсах, выставках,фестивалях, иных публичных мероприятиях муниципального уровня</t>
  </si>
  <si>
    <t>Доля учащихся, принявших в отчетном периоде участие в конкурсах, выставках,фестивалях, иных публичных мероприятияхобластного, регионального и федерального уровня</t>
  </si>
  <si>
    <t>Количество сотрудников отдела образования</t>
  </si>
  <si>
    <t>Количество сотрудников отдела образования, прошедших за отчетный год курсы повышения квалификации, специализированные курсы</t>
  </si>
  <si>
    <t>ЦЕЛЬ 5 Обеспечение реализации мер государственной социальной поддержки педагогических работников и деятельности по опеке и попечительству</t>
  </si>
  <si>
    <t>Количество педагогических работников, которым компенсируются расходы на оплату жилья и коммунальных услуг за счет субвенций из областного бюджета Липецкой области</t>
  </si>
  <si>
    <t>Задача 5.2 Осуществление деятельности по опеке и попечительству и обеспечение социальных выплат приемным семьям</t>
  </si>
  <si>
    <t>средняя продолжительность пребывания детей, оставшихся без попечения родителей, в интернатных учреждениях до устройства в приемные семьи</t>
  </si>
  <si>
    <t>Задача 1.3 Организация оказания медицинской помощи на ФАПах</t>
  </si>
  <si>
    <t>Объем медицинской помощи на ФАПах</t>
  </si>
  <si>
    <t>ЦЕЛЬ 2 Повышение уровня социальной защиты населения в рамках выполнения отдельныхгосударственных полномочий в сфере социальной защиты населения, делегированныхорганам местного самоуправления</t>
  </si>
  <si>
    <t>Задача 2.1 Предоставление бесплатного детского питания отдельными категориями населения</t>
  </si>
  <si>
    <t>Задача 2.2 Оплата жилья и коммунальных услуг отдельным категориям медицинских работников</t>
  </si>
  <si>
    <t>Задача 2.3 Предоставление бесплатного зубопротезирования пенсионерам по старости</t>
  </si>
  <si>
    <t>Количество пенсионеров по старости планируемых к зубопротезированию</t>
  </si>
  <si>
    <t>Количество муниципальных служащих, прошедших курсы повышения квалификации, специализированные курсы</t>
  </si>
  <si>
    <t>Объявлено благодарностей, награждено почетной грамртой и прочие виды нематериального поощрения</t>
  </si>
  <si>
    <t>Задача 1.2 Содержание и укрепление материально-технической базы аппарата администрации</t>
  </si>
  <si>
    <t>Обеспеченность техническими средствами и оборудованием относительно нормативного уровня</t>
  </si>
  <si>
    <t>Задача 1.3 Обеспечение условий для организации архивного дела</t>
  </si>
  <si>
    <t>Количество единиц хранения</t>
  </si>
  <si>
    <t>Улучшение физического состояния архивных документов</t>
  </si>
  <si>
    <t>Упорядочено архивных документов</t>
  </si>
  <si>
    <t>исполнено запросов, предоставлено архивных документов и печатных изданий во временное пользование</t>
  </si>
  <si>
    <t>доля расходов на решение прочихобщегосударственных расходов в общем объеме расходов администрации</t>
  </si>
  <si>
    <t>Задача 2.1 Государственная регистрация актов гражданского состояния</t>
  </si>
  <si>
    <t>Количество зарегистрированных актов(заключения брака, расторжения брака, усыновления/удочерения, установления отцовства, перемены имени, смерти)</t>
  </si>
  <si>
    <t>Задача 2.2 Составление протоколов об административных правонарушениях в рамках переданных полномочий по образованию и организации деятельности административных комиссий</t>
  </si>
  <si>
    <t>количество протоколов об административных правонарушениях</t>
  </si>
  <si>
    <t>Задача 2.3 Обеспечение условий для подготовки проведения выборов референдумов</t>
  </si>
  <si>
    <t>доля расходов на подготовку и прведение выборов</t>
  </si>
  <si>
    <t>доля продукции, произведенная малыми и средними предприятиями в общем объеме производства (без учета средних предприятий)</t>
  </si>
  <si>
    <t>Объем кредитных ресурсов, привлеченных в сферу малого и среднего предпринимательства НП Фонд поддержки малого и среднего предпринимательства Липецкой области</t>
  </si>
  <si>
    <t>количество дополнительных рабочих мест, созданных в результате оказания муниципальной поддержки</t>
  </si>
  <si>
    <t>увеличение размера муниципального фонда микрозаймов</t>
  </si>
  <si>
    <t>количество информционных материалов, опубликованных для субъектов малого и среднего бизнеса</t>
  </si>
  <si>
    <t>Количество транспортных маршрутов</t>
  </si>
  <si>
    <t>Доля маршрутов, в организации которых применялись конкурсные процедуры</t>
  </si>
  <si>
    <t>Количество ДТП с участием транспортных средств</t>
  </si>
  <si>
    <t>Количество нарушений графика движения длительностью более 1 часа</t>
  </si>
  <si>
    <t>Задача 4.1 Защита прав несовершеннолетних в рамках переданных полномочий по образованию и организации деятельности комиссии по делам несовершеннолетних и защите их прав</t>
  </si>
  <si>
    <t>Количество несовершеннолетних, состоящих на учете в КДН</t>
  </si>
  <si>
    <t>Количество неблагополучных семей, состоящих на учете в КДН</t>
  </si>
  <si>
    <t>Уровень преступности несовершеннолетних граждан</t>
  </si>
  <si>
    <t>Случаи нарушения личных неимущественных и имущественных прав несовершеннолетних</t>
  </si>
  <si>
    <t>Задача 3.2 Увеличение обеспеченности населения транспортными услугами. Повышение эффективности безопасности и обеспечение устойчивого функционирования транспортных услуг</t>
  </si>
  <si>
    <t xml:space="preserve"> Факт 2009г</t>
  </si>
  <si>
    <t>Факт 2010г</t>
  </si>
  <si>
    <t>Количество детей на 100 мест в ДОУ Добровского района</t>
  </si>
  <si>
    <t>Количество разработанных и внедряемых авторских (инновационных) программ дошкольного образования вДОУ Добровского района</t>
  </si>
  <si>
    <t>Среднее число дней, пропущенных воспитанниками ДОУ Добровского района по болезни</t>
  </si>
  <si>
    <t>Цель2 Повышение качества общего образования, предоставляемого муниципальными образовательными учреждениями Добровского района, реализующими программы среднего (полного) общего образования</t>
  </si>
  <si>
    <t>Задача 2.1 Обеспечение государственных гарантий прав граждан на получение общедоступного бесплатного общего образования на территории Добровского района (в пределах субвенций, выделяемых из областного бюджетта Липецкой области)</t>
  </si>
  <si>
    <t>Задача 4.1 Обеспечение деятельности отдела образования администрации Добровского района</t>
  </si>
  <si>
    <t>Задача 5.1 Обеспечение оплаты жилья и коммунальных услуг педагогическим работникам образовательных учреждений Добровского района</t>
  </si>
  <si>
    <t>Доля детей, оставшихся без попечения родителей, в общей численности детей, проживающих на территории Добровского района</t>
  </si>
  <si>
    <t>Доля детей, устроенных на воспитание в приемные семьи, в общей численности детей, оставшихся без попечения родителей, проживающих на территории Добровского района</t>
  </si>
  <si>
    <t>Количество семей, желающих принять ребенка (детей) на воспитание, проживающих на территории Добровского района</t>
  </si>
  <si>
    <t>Количество граждан, прошедших подготовку к приему ребенка в семью и получивших заключение о возможности принять ребенка (детей) в свою семью, проживающих на территории Добровского района</t>
  </si>
  <si>
    <t>ЦЕЛЬ 4  Повышение эффективности системы дошкольного, общего и дополнительного образования детей на территории Добровского района и методическое обеспечение деятельности образовательных учреждений</t>
  </si>
  <si>
    <t>ЦЕЛЬ 3 Обеспечение условий для творческого развития и профессионального самоопределения детей и подростков путем обучения по программам дополнительного образования</t>
  </si>
  <si>
    <t>ЦЕЛЬ 3 Организационное, методическое и финансовое обеспечение единой политики администрации Добровского муниципального района в сфере культуры и искусства</t>
  </si>
  <si>
    <t>Задача 3.1Совешенствование ситемы управления развитием культуры и искусства Добровского муниципального района, обеспечение подготовки и переподготовки кадров, повышение квалификации</t>
  </si>
  <si>
    <t>Цель 1. Повышение эффективности деятельности аппарата администрации Добровского муниципального района</t>
  </si>
  <si>
    <t>ЦЕЛЬ 2 Организация правотворческой деятельности в рамках полномочий администрации Добровского муниципального района</t>
  </si>
  <si>
    <t>ЦЕЛЬ 3 Повышение качества и уровня жизни населения Добровского муниципального района</t>
  </si>
  <si>
    <t>Объем амбулаторной первичной медико-санитарной помощи                                посещений</t>
  </si>
  <si>
    <t>Цель 4 Сохранение  здоровья и развитие творческого, нравственного и физического потенциала населения Добровского муниципального района</t>
  </si>
  <si>
    <t>Задача 1. 1 Поддержка кадрового потенциала аппарата администрации Добровского муниципального района</t>
  </si>
  <si>
    <t>Задача 1.4 Обеспечение реализации широкого круга прочих общегосударственных вопросов, входящих в компетенцию администрации Добровского муниципального района</t>
  </si>
  <si>
    <t>койко-день в дневном стационаре</t>
  </si>
  <si>
    <t xml:space="preserve">Задача 3.1Создание среднего класса, ориентированного на самозанятость при поддержке развития малого и среднего предпринимательствап в Добровском муниципальном районе </t>
  </si>
  <si>
    <t>количество участников клубных формирований</t>
  </si>
  <si>
    <t>о темпах роста показателей  эффективности и результативности деятельности  ГРБС  и темпов прироста расходов  по отделу  социальной защиты  администрации  Добровского муниципального района за 2010г.</t>
  </si>
  <si>
    <t>Таблица  №4</t>
  </si>
  <si>
    <t>о темпах роста показателей  эффективности и результативности деятельности  ГРБС  и темпов прироста расходов  по МУЗ ЦРБ   Добровского муниципального района за 2010г.</t>
  </si>
  <si>
    <t>о темпах роста показателей  эффективности и результативности деятельности  ГРБС  и темпов прироста расходов  по отделу  образования  администрации  Добровского муниципального района за 2010г.</t>
  </si>
  <si>
    <t>о темпах роста показателей  эффективности и результативности деятельности  ГРБС  и темпов прироста расходов  по  администрации  Добровского муниципального района за 2010г.</t>
  </si>
  <si>
    <t>о темпах роста показателей  эффективности и результативности деятельности  ГРБС  и темпов прироста расходов  по отделу  культуры  администрации  Добровского муниципального района за 2010г.</t>
  </si>
  <si>
    <t>Отклонение         (+,-)</t>
  </si>
  <si>
    <t>+14</t>
  </si>
  <si>
    <t>+8,6</t>
  </si>
  <si>
    <t>+52,1</t>
  </si>
  <si>
    <t>+2,6</t>
  </si>
  <si>
    <t>+4,7</t>
  </si>
  <si>
    <t>+9,3</t>
  </si>
  <si>
    <t>+9,9</t>
  </si>
  <si>
    <t>+4,9</t>
  </si>
  <si>
    <t>+21,3</t>
  </si>
  <si>
    <t>+12,5</t>
  </si>
  <si>
    <t>+6,2</t>
  </si>
  <si>
    <t>+36,6</t>
  </si>
  <si>
    <t>+26,5</t>
  </si>
  <si>
    <t>+50,3</t>
  </si>
  <si>
    <t>+20,7</t>
  </si>
  <si>
    <t>+18,2</t>
  </si>
  <si>
    <t>+4,6</t>
  </si>
  <si>
    <t>+12,6</t>
  </si>
  <si>
    <t>+28,5</t>
  </si>
  <si>
    <t>0</t>
  </si>
  <si>
    <t>в5,7</t>
  </si>
  <si>
    <t>Оборот малых и средних предприятий без учета средних предприятий)</t>
  </si>
  <si>
    <t>-46,5</t>
  </si>
  <si>
    <t>Доля обучающихся в группах продленного дня в общем количестве учащихся в учреждениях общего образования с группами продленного дня</t>
  </si>
  <si>
    <t>Доля педагогических работников,которым компенсируются расходы на оплату жилья и коммунальных услуг за счет субвенций из областного бюджета Липецкой области, в общей численности педагогических работников Добровского района</t>
  </si>
  <si>
    <t>Удельный вес населения, участвующего в культурно-досуговых мероприятиях, проводимых районными учреждениями культуры</t>
  </si>
  <si>
    <t>Задача 1.2 Расширение доступа граждан к библиотечным фондам и обеспечение их сохранности</t>
  </si>
  <si>
    <t>+14,1</t>
  </si>
  <si>
    <t>Объем стационарной первичной медико-санитарной помощи (койко-дней)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</si>
</sst>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00"/>
    <numFmt numFmtId="168" formatCode="0.000"/>
  </numFmts>
  <fonts count="1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0" fontId="5" fillId="0" borderId="1" xfId="0" applyNumberFormat="1" applyFont="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 indent="1"/>
    </xf>
    <xf numFmtId="2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 indent="1"/>
    </xf>
    <xf numFmtId="164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indent="2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 indent="1"/>
    </xf>
    <xf numFmtId="164" fontId="3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6" fillId="0" borderId="1" xfId="0" applyNumberFormat="1" applyFont="1" applyBorder="1" applyAlignment="1">
      <alignment horizontal="left" vertical="top" wrapText="1" indent="1"/>
    </xf>
    <xf numFmtId="0" fontId="3" fillId="0" borderId="1" xfId="0" applyNumberFormat="1" applyFont="1" applyBorder="1" applyAlignment="1">
      <alignment horizontal="left" vertical="top" wrapText="1" indent="1"/>
    </xf>
    <xf numFmtId="0" fontId="2" fillId="0" borderId="1" xfId="0" applyNumberFormat="1" applyFont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 indent="1"/>
    </xf>
    <xf numFmtId="0" fontId="6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2" fillId="0" borderId="1" xfId="0" applyFont="1" applyFill="1" applyBorder="1" applyAlignment="1">
      <alignment vertical="justify"/>
    </xf>
    <xf numFmtId="0" fontId="1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\&#1042;&#1045;&#1044;.&#1062;&#1045;&#1051;.&#1055;&#1056;&#1054;&#1043;&#1056;&#1040;&#1052;&#1052;&#1040;\2009-2011\&#1054;&#1090;&#1095;&#1077;&#1090;%20&#1079;&#1072;%20200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4"/>
      <sheetName val="прил.3"/>
      <sheetName val="Лист3"/>
    </sheetNames>
    <sheetDataSet>
      <sheetData sheetId="0">
        <row r="44">
          <cell r="E44">
            <v>36145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57"/>
  <sheetViews>
    <sheetView tabSelected="1" zoomScale="75" zoomScaleNormal="75" workbookViewId="0" topLeftCell="A6">
      <selection activeCell="H11" sqref="H11"/>
    </sheetView>
  </sheetViews>
  <sheetFormatPr defaultColWidth="9.00390625" defaultRowHeight="12.75"/>
  <cols>
    <col min="1" max="1" width="51.625" style="2" customWidth="1"/>
    <col min="2" max="2" width="10.25390625" style="3" customWidth="1"/>
    <col min="3" max="4" width="11.375" style="3" customWidth="1"/>
    <col min="5" max="5" width="11.75390625" style="3" customWidth="1"/>
    <col min="6" max="6" width="10.75390625" style="3" customWidth="1"/>
    <col min="7" max="7" width="9.25390625" style="3" customWidth="1"/>
    <col min="8" max="16384" width="8.875" style="2" customWidth="1"/>
  </cols>
  <sheetData>
    <row r="1" spans="7:9" ht="15.75">
      <c r="G1" s="96" t="s">
        <v>173</v>
      </c>
      <c r="H1" s="96"/>
      <c r="I1" s="96"/>
    </row>
    <row r="2" spans="1:9" ht="18.75">
      <c r="A2" s="105" t="s">
        <v>2</v>
      </c>
      <c r="B2" s="105"/>
      <c r="C2" s="105"/>
      <c r="D2" s="105"/>
      <c r="E2" s="105"/>
      <c r="F2" s="105"/>
      <c r="G2" s="105"/>
      <c r="H2" s="105"/>
      <c r="I2" s="105"/>
    </row>
    <row r="3" spans="1:9" ht="18.75" customHeight="1">
      <c r="A3" s="104" t="s">
        <v>172</v>
      </c>
      <c r="B3" s="104"/>
      <c r="C3" s="104"/>
      <c r="D3" s="104"/>
      <c r="E3" s="104"/>
      <c r="F3" s="104"/>
      <c r="G3" s="104"/>
      <c r="H3" s="104"/>
      <c r="I3" s="104"/>
    </row>
    <row r="4" spans="1:9" ht="18.75" customHeight="1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5.75">
      <c r="A5" s="104"/>
      <c r="B5" s="104"/>
      <c r="C5" s="104"/>
      <c r="D5" s="104"/>
      <c r="E5" s="104"/>
      <c r="F5" s="104"/>
      <c r="G5" s="104"/>
      <c r="H5" s="104"/>
      <c r="I5" s="104"/>
    </row>
    <row r="6" spans="1:7" ht="15.75">
      <c r="A6" s="102"/>
      <c r="B6" s="102"/>
      <c r="C6" s="102"/>
      <c r="D6" s="102"/>
      <c r="E6" s="102"/>
      <c r="F6" s="102"/>
      <c r="G6" s="102"/>
    </row>
    <row r="7" ht="15.75">
      <c r="G7" s="2" t="s">
        <v>3</v>
      </c>
    </row>
    <row r="8" spans="1:9" s="5" customFormat="1" ht="48.75" customHeight="1">
      <c r="A8" s="100" t="s">
        <v>4</v>
      </c>
      <c r="B8" s="97" t="s">
        <v>5</v>
      </c>
      <c r="C8" s="98"/>
      <c r="D8" s="99"/>
      <c r="E8" s="103" t="s">
        <v>6</v>
      </c>
      <c r="F8" s="103"/>
      <c r="G8" s="103"/>
      <c r="H8" s="100" t="s">
        <v>178</v>
      </c>
      <c r="I8" s="100" t="s">
        <v>0</v>
      </c>
    </row>
    <row r="9" spans="1:9" s="5" customFormat="1" ht="36" customHeight="1">
      <c r="A9" s="100"/>
      <c r="B9" s="4" t="s">
        <v>145</v>
      </c>
      <c r="C9" s="4" t="s">
        <v>146</v>
      </c>
      <c r="D9" s="4" t="s">
        <v>39</v>
      </c>
      <c r="E9" s="4" t="s">
        <v>145</v>
      </c>
      <c r="F9" s="4" t="s">
        <v>146</v>
      </c>
      <c r="G9" s="4" t="s">
        <v>39</v>
      </c>
      <c r="H9" s="100"/>
      <c r="I9" s="101"/>
    </row>
    <row r="10" spans="1:9" s="5" customFormat="1" ht="31.5">
      <c r="A10" s="6" t="s">
        <v>40</v>
      </c>
      <c r="B10" s="7"/>
      <c r="C10" s="8"/>
      <c r="D10" s="7">
        <f>(D11+D18)/2</f>
        <v>100.54897673753169</v>
      </c>
      <c r="E10" s="7">
        <v>67747.7</v>
      </c>
      <c r="F10" s="7">
        <f>F11+F18</f>
        <v>74479</v>
      </c>
      <c r="G10" s="71">
        <f>F10/E10*100</f>
        <v>109.9358354600968</v>
      </c>
      <c r="H10" s="4">
        <v>-9.4</v>
      </c>
      <c r="I10" s="7">
        <f>(I11+I18)/2</f>
        <v>2</v>
      </c>
    </row>
    <row r="11" spans="1:9" s="5" customFormat="1" ht="66" customHeight="1">
      <c r="A11" s="9" t="s">
        <v>41</v>
      </c>
      <c r="B11" s="45"/>
      <c r="C11" s="4"/>
      <c r="D11" s="45">
        <f>(D12+D13+D14+D15+D16)/5</f>
        <v>97.90410414538546</v>
      </c>
      <c r="E11" s="45">
        <v>47030.7</v>
      </c>
      <c r="F11" s="45">
        <v>51549</v>
      </c>
      <c r="G11" s="45">
        <f>F11/E11*100</f>
        <v>109.607128960445</v>
      </c>
      <c r="H11" s="45">
        <f>D11-G11</f>
        <v>-11.703024815059536</v>
      </c>
      <c r="I11" s="45">
        <v>2</v>
      </c>
    </row>
    <row r="12" spans="1:9" s="5" customFormat="1" ht="30">
      <c r="A12" s="12" t="s">
        <v>42</v>
      </c>
      <c r="B12" s="80">
        <v>914</v>
      </c>
      <c r="C12" s="4">
        <v>886</v>
      </c>
      <c r="D12" s="45">
        <f>C12/B12*100</f>
        <v>96.93654266958424</v>
      </c>
      <c r="E12" s="45"/>
      <c r="F12" s="4"/>
      <c r="G12" s="45"/>
      <c r="H12" s="45"/>
      <c r="I12" s="4"/>
    </row>
    <row r="13" spans="1:9" s="16" customFormat="1" ht="31.5">
      <c r="A13" s="14" t="s">
        <v>43</v>
      </c>
      <c r="B13" s="69">
        <v>3318</v>
      </c>
      <c r="C13" s="4">
        <v>3330</v>
      </c>
      <c r="D13" s="45">
        <f>C13/B13*100</f>
        <v>100.3616636528029</v>
      </c>
      <c r="E13" s="69"/>
      <c r="F13" s="69"/>
      <c r="G13" s="45"/>
      <c r="H13" s="45"/>
      <c r="I13" s="72"/>
    </row>
    <row r="14" spans="1:9" s="5" customFormat="1" ht="36.75" customHeight="1">
      <c r="A14" s="17" t="s">
        <v>44</v>
      </c>
      <c r="B14" s="45">
        <v>2746</v>
      </c>
      <c r="C14" s="4">
        <v>2532</v>
      </c>
      <c r="D14" s="45">
        <f>C14/B14*100</f>
        <v>92.2068463219228</v>
      </c>
      <c r="E14" s="45"/>
      <c r="F14" s="45"/>
      <c r="G14" s="45"/>
      <c r="H14" s="45"/>
      <c r="I14" s="4"/>
    </row>
    <row r="15" spans="1:9" s="5" customFormat="1" ht="25.5">
      <c r="A15" s="17" t="s">
        <v>45</v>
      </c>
      <c r="B15" s="45">
        <v>8026</v>
      </c>
      <c r="C15" s="4">
        <v>8651</v>
      </c>
      <c r="D15" s="45">
        <f>C15/B15*100</f>
        <v>107.78719162721156</v>
      </c>
      <c r="E15" s="45"/>
      <c r="F15" s="45"/>
      <c r="G15" s="45"/>
      <c r="H15" s="45"/>
      <c r="I15" s="4"/>
    </row>
    <row r="16" spans="1:9" s="5" customFormat="1" ht="25.5">
      <c r="A16" s="17" t="s">
        <v>46</v>
      </c>
      <c r="B16" s="45">
        <v>3487</v>
      </c>
      <c r="C16" s="4">
        <v>3216</v>
      </c>
      <c r="D16" s="45">
        <f>C16/B16*100</f>
        <v>92.22827645540579</v>
      </c>
      <c r="E16" s="45"/>
      <c r="F16" s="45"/>
      <c r="G16" s="45"/>
      <c r="H16" s="45"/>
      <c r="I16" s="4"/>
    </row>
    <row r="17" spans="1:9" s="5" customFormat="1" ht="51">
      <c r="A17" s="17" t="s">
        <v>47</v>
      </c>
      <c r="B17" s="45">
        <v>0</v>
      </c>
      <c r="C17" s="4">
        <v>0</v>
      </c>
      <c r="D17" s="45">
        <v>0</v>
      </c>
      <c r="E17" s="45"/>
      <c r="F17" s="45"/>
      <c r="G17" s="45"/>
      <c r="H17" s="45"/>
      <c r="I17" s="4"/>
    </row>
    <row r="18" spans="1:9" s="5" customFormat="1" ht="31.5">
      <c r="A18" s="54" t="s">
        <v>48</v>
      </c>
      <c r="B18" s="45"/>
      <c r="C18" s="4"/>
      <c r="D18" s="45">
        <f>(D19+D20+D21)/2</f>
        <v>103.19384932967793</v>
      </c>
      <c r="E18" s="45">
        <v>20717</v>
      </c>
      <c r="F18" s="45">
        <v>22930</v>
      </c>
      <c r="G18" s="45">
        <f>F18/E18*100</f>
        <v>110.68204855915431</v>
      </c>
      <c r="H18" s="45">
        <f>D18-G18</f>
        <v>-7.488199229476379</v>
      </c>
      <c r="I18" s="4">
        <v>2</v>
      </c>
    </row>
    <row r="19" spans="1:9" s="5" customFormat="1" ht="25.5">
      <c r="A19" s="17" t="s">
        <v>49</v>
      </c>
      <c r="B19" s="45">
        <v>5563</v>
      </c>
      <c r="C19" s="4">
        <v>5746</v>
      </c>
      <c r="D19" s="45">
        <f>C19/B19*100</f>
        <v>103.2895919467913</v>
      </c>
      <c r="E19" s="45"/>
      <c r="F19" s="45"/>
      <c r="G19" s="45"/>
      <c r="H19" s="45"/>
      <c r="I19" s="4"/>
    </row>
    <row r="20" spans="1:9" s="5" customFormat="1" ht="26.25" customHeight="1">
      <c r="A20" s="17" t="s">
        <v>50</v>
      </c>
      <c r="B20" s="45">
        <v>581</v>
      </c>
      <c r="C20" s="4">
        <v>599</v>
      </c>
      <c r="D20" s="45">
        <f>C20/B20*100</f>
        <v>103.09810671256454</v>
      </c>
      <c r="E20" s="45"/>
      <c r="F20" s="45"/>
      <c r="G20" s="45"/>
      <c r="H20" s="45"/>
      <c r="I20" s="4"/>
    </row>
    <row r="21" spans="1:9" s="5" customFormat="1" ht="38.25">
      <c r="A21" s="17" t="s">
        <v>51</v>
      </c>
      <c r="B21" s="45">
        <v>0</v>
      </c>
      <c r="C21" s="4">
        <v>0</v>
      </c>
      <c r="D21" s="45">
        <v>0</v>
      </c>
      <c r="E21" s="45"/>
      <c r="F21" s="45"/>
      <c r="G21" s="45"/>
      <c r="H21" s="45"/>
      <c r="I21" s="4"/>
    </row>
    <row r="22" spans="1:9" s="5" customFormat="1" ht="78.75" hidden="1">
      <c r="A22" s="20" t="s">
        <v>9</v>
      </c>
      <c r="B22" s="7"/>
      <c r="C22" s="8"/>
      <c r="D22" s="8"/>
      <c r="E22" s="7">
        <f>SUM(E23,E28)</f>
        <v>61.839999999999996</v>
      </c>
      <c r="F22" s="7">
        <f>SUM(F23,F28)</f>
        <v>57.578296</v>
      </c>
      <c r="G22" s="45">
        <f aca="true" t="shared" si="0" ref="G22:G48">F22/E22*100</f>
        <v>93.10849935316948</v>
      </c>
      <c r="H22" s="4"/>
      <c r="I22" s="4"/>
    </row>
    <row r="23" spans="1:9" s="5" customFormat="1" ht="0.75" customHeight="1" hidden="1">
      <c r="A23" s="21" t="s">
        <v>10</v>
      </c>
      <c r="B23" s="45"/>
      <c r="C23" s="4"/>
      <c r="D23" s="4"/>
      <c r="E23" s="45">
        <f>SUM(E26:E27)</f>
        <v>21.54</v>
      </c>
      <c r="F23" s="45">
        <f>SUM(F26:F27)</f>
        <v>21.433296</v>
      </c>
      <c r="G23" s="45">
        <f t="shared" si="0"/>
        <v>99.50462395543175</v>
      </c>
      <c r="H23" s="4"/>
      <c r="I23" s="4"/>
    </row>
    <row r="24" spans="1:9" s="5" customFormat="1" ht="60" hidden="1">
      <c r="A24" s="22" t="s">
        <v>11</v>
      </c>
      <c r="B24" s="45">
        <v>33.6</v>
      </c>
      <c r="C24" s="45">
        <v>34.1</v>
      </c>
      <c r="D24" s="45">
        <f>C24/B24*100</f>
        <v>101.48809523809523</v>
      </c>
      <c r="E24" s="45"/>
      <c r="F24" s="4"/>
      <c r="G24" s="45" t="e">
        <f t="shared" si="0"/>
        <v>#DIV/0!</v>
      </c>
      <c r="H24" s="4"/>
      <c r="I24" s="4"/>
    </row>
    <row r="25" spans="1:9" s="16" customFormat="1" ht="47.25" hidden="1">
      <c r="A25" s="14" t="s">
        <v>7</v>
      </c>
      <c r="B25" s="69"/>
      <c r="C25" s="4"/>
      <c r="D25" s="4"/>
      <c r="E25" s="69">
        <v>21.6</v>
      </c>
      <c r="F25" s="69">
        <f>SUM(F23)</f>
        <v>21.433296</v>
      </c>
      <c r="G25" s="45">
        <f t="shared" si="0"/>
        <v>99.2282222222222</v>
      </c>
      <c r="H25" s="72"/>
      <c r="I25" s="72"/>
    </row>
    <row r="26" spans="1:9" s="5" customFormat="1" ht="44.25" customHeight="1" hidden="1">
      <c r="A26" s="23" t="s">
        <v>12</v>
      </c>
      <c r="B26" s="45"/>
      <c r="C26" s="4"/>
      <c r="D26" s="4"/>
      <c r="E26" s="45">
        <v>21.5</v>
      </c>
      <c r="F26" s="45">
        <f>13.603+7.778</f>
        <v>21.381</v>
      </c>
      <c r="G26" s="45">
        <f t="shared" si="0"/>
        <v>99.44651162790697</v>
      </c>
      <c r="H26" s="4"/>
      <c r="I26" s="4"/>
    </row>
    <row r="27" spans="1:9" s="5" customFormat="1" ht="51" customHeight="1" hidden="1">
      <c r="A27" s="23" t="s">
        <v>13</v>
      </c>
      <c r="B27" s="45"/>
      <c r="C27" s="4"/>
      <c r="D27" s="4"/>
      <c r="E27" s="81">
        <v>0.04</v>
      </c>
      <c r="F27" s="81">
        <f>52.296/1000</f>
        <v>0.052296</v>
      </c>
      <c r="G27" s="45">
        <f t="shared" si="0"/>
        <v>130.74</v>
      </c>
      <c r="H27" s="4"/>
      <c r="I27" s="4"/>
    </row>
    <row r="28" spans="1:9" s="5" customFormat="1" ht="47.25" hidden="1">
      <c r="A28" s="21" t="s">
        <v>14</v>
      </c>
      <c r="B28" s="45"/>
      <c r="C28" s="4"/>
      <c r="D28" s="4"/>
      <c r="E28" s="45">
        <f>SUM(E31)</f>
        <v>40.3</v>
      </c>
      <c r="F28" s="45">
        <f>SUM(F31)</f>
        <v>36.145</v>
      </c>
      <c r="G28" s="45">
        <f t="shared" si="0"/>
        <v>89.68982630272954</v>
      </c>
      <c r="H28" s="4"/>
      <c r="I28" s="4"/>
    </row>
    <row r="29" spans="1:9" s="5" customFormat="1" ht="45" hidden="1">
      <c r="A29" s="22" t="s">
        <v>15</v>
      </c>
      <c r="B29" s="45">
        <v>14.4</v>
      </c>
      <c r="C29" s="4">
        <v>16.9</v>
      </c>
      <c r="D29" s="45">
        <f>C29/B29*100</f>
        <v>117.3611111111111</v>
      </c>
      <c r="E29" s="45"/>
      <c r="F29" s="4"/>
      <c r="G29" s="45" t="e">
        <f t="shared" si="0"/>
        <v>#DIV/0!</v>
      </c>
      <c r="H29" s="4"/>
      <c r="I29" s="4"/>
    </row>
    <row r="30" spans="1:9" s="16" customFormat="1" ht="47.25" hidden="1">
      <c r="A30" s="14" t="s">
        <v>7</v>
      </c>
      <c r="B30" s="69"/>
      <c r="C30" s="4"/>
      <c r="D30" s="4"/>
      <c r="E30" s="69">
        <v>40.3</v>
      </c>
      <c r="F30" s="69">
        <f>SUM(F28)</f>
        <v>36.145</v>
      </c>
      <c r="G30" s="45">
        <f t="shared" si="0"/>
        <v>89.68982630272954</v>
      </c>
      <c r="H30" s="72"/>
      <c r="I30" s="72"/>
    </row>
    <row r="31" spans="1:9" ht="38.25" hidden="1">
      <c r="A31" s="23" t="s">
        <v>16</v>
      </c>
      <c r="B31" s="45"/>
      <c r="C31" s="4"/>
      <c r="D31" s="4"/>
      <c r="E31" s="45">
        <v>40.3</v>
      </c>
      <c r="F31" s="45">
        <f>SUM('[1]прил.4'!E$44/1000)</f>
        <v>36.145</v>
      </c>
      <c r="G31" s="45">
        <f t="shared" si="0"/>
        <v>89.68982630272954</v>
      </c>
      <c r="H31" s="82"/>
      <c r="I31" s="82"/>
    </row>
    <row r="32" spans="1:9" s="5" customFormat="1" ht="63" hidden="1">
      <c r="A32" s="20" t="s">
        <v>17</v>
      </c>
      <c r="B32" s="7"/>
      <c r="C32" s="33"/>
      <c r="D32" s="33"/>
      <c r="E32" s="7">
        <f>SUM(E33,E40)</f>
        <v>438.2</v>
      </c>
      <c r="F32" s="7">
        <f>SUM(F33,F40)</f>
        <v>357.6651</v>
      </c>
      <c r="G32" s="45">
        <f t="shared" si="0"/>
        <v>81.62142857142857</v>
      </c>
      <c r="H32" s="4"/>
      <c r="I32" s="4"/>
    </row>
    <row r="33" spans="1:9" s="5" customFormat="1" ht="63" hidden="1">
      <c r="A33" s="21" t="s">
        <v>18</v>
      </c>
      <c r="B33" s="45"/>
      <c r="C33" s="4"/>
      <c r="D33" s="4"/>
      <c r="E33" s="45">
        <f>SUM(E35+E37)</f>
        <v>423.9</v>
      </c>
      <c r="F33" s="45">
        <f>SUM(F35+F37)</f>
        <v>342</v>
      </c>
      <c r="G33" s="45">
        <f t="shared" si="0"/>
        <v>80.67940552016985</v>
      </c>
      <c r="H33" s="4"/>
      <c r="I33" s="4"/>
    </row>
    <row r="34" spans="1:9" s="5" customFormat="1" ht="75" hidden="1">
      <c r="A34" s="22" t="s">
        <v>19</v>
      </c>
      <c r="B34" s="45">
        <v>93</v>
      </c>
      <c r="C34" s="45">
        <v>97</v>
      </c>
      <c r="D34" s="45">
        <f>C34/B34*100</f>
        <v>104.3010752688172</v>
      </c>
      <c r="E34" s="45"/>
      <c r="F34" s="4"/>
      <c r="G34" s="45" t="e">
        <f t="shared" si="0"/>
        <v>#DIV/0!</v>
      </c>
      <c r="H34" s="4"/>
      <c r="I34" s="4"/>
    </row>
    <row r="35" spans="1:9" s="16" customFormat="1" ht="0.75" customHeight="1" hidden="1">
      <c r="A35" s="14" t="s">
        <v>7</v>
      </c>
      <c r="B35" s="69"/>
      <c r="C35" s="4"/>
      <c r="D35" s="4"/>
      <c r="E35" s="69">
        <f>SUM(E36)</f>
        <v>423.9</v>
      </c>
      <c r="F35" s="69">
        <f>SUM(F36)</f>
        <v>342</v>
      </c>
      <c r="G35" s="45">
        <f t="shared" si="0"/>
        <v>80.67940552016985</v>
      </c>
      <c r="H35" s="72"/>
      <c r="I35" s="72"/>
    </row>
    <row r="36" spans="1:9" s="5" customFormat="1" ht="38.25" hidden="1">
      <c r="A36" s="27" t="s">
        <v>20</v>
      </c>
      <c r="B36" s="83"/>
      <c r="C36" s="4"/>
      <c r="D36" s="4"/>
      <c r="E36" s="83">
        <v>423.9</v>
      </c>
      <c r="F36" s="83">
        <v>342</v>
      </c>
      <c r="G36" s="45">
        <f t="shared" si="0"/>
        <v>80.67940552016985</v>
      </c>
      <c r="H36" s="4"/>
      <c r="I36" s="4"/>
    </row>
    <row r="37" spans="1:9" s="5" customFormat="1" ht="110.25" hidden="1">
      <c r="A37" s="19" t="s">
        <v>8</v>
      </c>
      <c r="B37" s="83"/>
      <c r="C37" s="4"/>
      <c r="D37" s="4"/>
      <c r="E37" s="83">
        <v>0</v>
      </c>
      <c r="F37" s="83">
        <v>0</v>
      </c>
      <c r="G37" s="45" t="e">
        <f t="shared" si="0"/>
        <v>#DIV/0!</v>
      </c>
      <c r="H37" s="4"/>
      <c r="I37" s="4"/>
    </row>
    <row r="38" spans="1:9" s="31" customFormat="1" ht="47.25" hidden="1">
      <c r="A38" s="29" t="s">
        <v>21</v>
      </c>
      <c r="B38" s="72"/>
      <c r="C38" s="72"/>
      <c r="D38" s="72"/>
      <c r="E38" s="72"/>
      <c r="F38" s="72"/>
      <c r="G38" s="45" t="e">
        <f t="shared" si="0"/>
        <v>#DIV/0!</v>
      </c>
      <c r="H38" s="74"/>
      <c r="I38" s="74"/>
    </row>
    <row r="39" spans="1:9" s="1" customFormat="1" ht="51" hidden="1">
      <c r="A39" s="27" t="s">
        <v>22</v>
      </c>
      <c r="B39" s="72"/>
      <c r="C39" s="72"/>
      <c r="D39" s="72"/>
      <c r="E39" s="72"/>
      <c r="F39" s="72"/>
      <c r="G39" s="45" t="e">
        <f t="shared" si="0"/>
        <v>#DIV/0!</v>
      </c>
      <c r="H39" s="75"/>
      <c r="I39" s="75"/>
    </row>
    <row r="40" spans="1:9" s="32" customFormat="1" ht="47.25" hidden="1">
      <c r="A40" s="21" t="s">
        <v>23</v>
      </c>
      <c r="B40" s="69"/>
      <c r="C40" s="4"/>
      <c r="D40" s="4"/>
      <c r="E40" s="69">
        <f>SUM(E43)</f>
        <v>14.3</v>
      </c>
      <c r="F40" s="69">
        <f>SUM(F43)</f>
        <v>15.665099999999999</v>
      </c>
      <c r="G40" s="45">
        <f t="shared" si="0"/>
        <v>109.54615384615383</v>
      </c>
      <c r="H40" s="84"/>
      <c r="I40" s="84"/>
    </row>
    <row r="41" spans="1:9" s="32" customFormat="1" ht="45" hidden="1">
      <c r="A41" s="22" t="s">
        <v>24</v>
      </c>
      <c r="B41" s="69">
        <v>67</v>
      </c>
      <c r="C41" s="4">
        <v>68.3</v>
      </c>
      <c r="D41" s="45">
        <f>C41/B41*100</f>
        <v>101.94029850746269</v>
      </c>
      <c r="E41" s="69"/>
      <c r="F41" s="4"/>
      <c r="G41" s="45" t="e">
        <f t="shared" si="0"/>
        <v>#DIV/0!</v>
      </c>
      <c r="H41" s="84"/>
      <c r="I41" s="84"/>
    </row>
    <row r="42" spans="1:9" s="16" customFormat="1" ht="47.25" hidden="1">
      <c r="A42" s="14" t="s">
        <v>7</v>
      </c>
      <c r="B42" s="69"/>
      <c r="C42" s="4"/>
      <c r="D42" s="4"/>
      <c r="E42" s="69">
        <f>SUM(E40)</f>
        <v>14.3</v>
      </c>
      <c r="F42" s="69">
        <f>SUM(F40)</f>
        <v>15.665099999999999</v>
      </c>
      <c r="G42" s="45">
        <f t="shared" si="0"/>
        <v>109.54615384615383</v>
      </c>
      <c r="H42" s="72"/>
      <c r="I42" s="72"/>
    </row>
    <row r="43" spans="1:9" s="32" customFormat="1" ht="38.25" hidden="1">
      <c r="A43" s="27" t="s">
        <v>25</v>
      </c>
      <c r="B43" s="69"/>
      <c r="C43" s="4"/>
      <c r="D43" s="4"/>
      <c r="E43" s="69">
        <v>14.3</v>
      </c>
      <c r="F43" s="45">
        <f>42217/1000*0.3+3</f>
        <v>15.665099999999999</v>
      </c>
      <c r="G43" s="45">
        <f t="shared" si="0"/>
        <v>109.54615384615383</v>
      </c>
      <c r="H43" s="84"/>
      <c r="I43" s="84"/>
    </row>
    <row r="44" spans="1:9" s="1" customFormat="1" ht="0.75" customHeight="1" hidden="1">
      <c r="A44" s="20" t="s">
        <v>26</v>
      </c>
      <c r="B44" s="7"/>
      <c r="C44" s="33"/>
      <c r="D44" s="33"/>
      <c r="E44" s="7">
        <f>SUM(E45)</f>
        <v>0</v>
      </c>
      <c r="F44" s="7">
        <f>SUM(F45)</f>
        <v>4.6673</v>
      </c>
      <c r="G44" s="45" t="e">
        <f t="shared" si="0"/>
        <v>#DIV/0!</v>
      </c>
      <c r="H44" s="75"/>
      <c r="I44" s="75"/>
    </row>
    <row r="45" spans="1:9" s="1" customFormat="1" ht="63" hidden="1">
      <c r="A45" s="21" t="s">
        <v>27</v>
      </c>
      <c r="B45" s="45"/>
      <c r="C45" s="4"/>
      <c r="D45" s="4"/>
      <c r="E45" s="45">
        <f>SUM(E46)</f>
        <v>0</v>
      </c>
      <c r="F45" s="45">
        <f>SUM(F46)</f>
        <v>4.6673</v>
      </c>
      <c r="G45" s="45" t="e">
        <f t="shared" si="0"/>
        <v>#DIV/0!</v>
      </c>
      <c r="H45" s="75"/>
      <c r="I45" s="75"/>
    </row>
    <row r="46" spans="1:9" s="1" customFormat="1" ht="47.25" hidden="1">
      <c r="A46" s="34" t="s">
        <v>28</v>
      </c>
      <c r="B46" s="45"/>
      <c r="C46" s="4"/>
      <c r="D46" s="4"/>
      <c r="E46" s="45">
        <v>0</v>
      </c>
      <c r="F46" s="45">
        <f>4667.3/1000</f>
        <v>4.6673</v>
      </c>
      <c r="G46" s="45" t="e">
        <f t="shared" si="0"/>
        <v>#DIV/0!</v>
      </c>
      <c r="H46" s="77"/>
      <c r="I46" s="77"/>
    </row>
    <row r="47" spans="1:9" s="1" customFormat="1" ht="63" hidden="1">
      <c r="A47" s="35" t="s">
        <v>29</v>
      </c>
      <c r="B47" s="33"/>
      <c r="C47" s="33"/>
      <c r="D47" s="33"/>
      <c r="E47" s="33"/>
      <c r="F47" s="33"/>
      <c r="G47" s="45" t="e">
        <f t="shared" si="0"/>
        <v>#DIV/0!</v>
      </c>
      <c r="H47" s="75"/>
      <c r="I47" s="75"/>
    </row>
    <row r="48" spans="1:9" s="37" customFormat="1" ht="53.25" customHeight="1" hidden="1">
      <c r="A48" s="36" t="s">
        <v>30</v>
      </c>
      <c r="B48" s="69"/>
      <c r="C48" s="45"/>
      <c r="D48" s="45"/>
      <c r="E48" s="69">
        <v>61.8</v>
      </c>
      <c r="F48" s="45">
        <f>345.5/1000</f>
        <v>0.3455</v>
      </c>
      <c r="G48" s="45">
        <f t="shared" si="0"/>
        <v>0.5590614886731391</v>
      </c>
      <c r="H48" s="75"/>
      <c r="I48" s="75"/>
    </row>
    <row r="49" spans="1:9" s="53" customFormat="1" ht="30" customHeight="1">
      <c r="A49" s="52" t="s">
        <v>31</v>
      </c>
      <c r="B49" s="7"/>
      <c r="C49" s="7"/>
      <c r="D49" s="7">
        <f aca="true" t="shared" si="1" ref="D49:I49">D10</f>
        <v>100.54897673753169</v>
      </c>
      <c r="E49" s="7">
        <f t="shared" si="1"/>
        <v>67747.7</v>
      </c>
      <c r="F49" s="7">
        <f t="shared" si="1"/>
        <v>74479</v>
      </c>
      <c r="G49" s="7">
        <f t="shared" si="1"/>
        <v>109.9358354600968</v>
      </c>
      <c r="H49" s="7">
        <f t="shared" si="1"/>
        <v>-9.4</v>
      </c>
      <c r="I49" s="7">
        <f t="shared" si="1"/>
        <v>2</v>
      </c>
    </row>
    <row r="50" spans="1:9" ht="21" customHeight="1" hidden="1">
      <c r="A50" s="38" t="s">
        <v>32</v>
      </c>
      <c r="B50" s="11"/>
      <c r="C50" s="10"/>
      <c r="D50" s="10"/>
      <c r="E50" s="11"/>
      <c r="F50" s="11"/>
      <c r="G50" s="45"/>
      <c r="H50" s="47"/>
      <c r="I50" s="47"/>
    </row>
    <row r="51" spans="1:9" ht="22.5" customHeight="1" hidden="1">
      <c r="A51" s="39" t="s">
        <v>33</v>
      </c>
      <c r="B51" s="10"/>
      <c r="C51" s="10"/>
      <c r="D51" s="10"/>
      <c r="E51" s="10">
        <f>SUM(E49)</f>
        <v>67747.7</v>
      </c>
      <c r="F51" s="10">
        <f>SUM(F49)</f>
        <v>74479</v>
      </c>
      <c r="G51" s="45">
        <f>F51/E51*100</f>
        <v>109.9358354600968</v>
      </c>
      <c r="H51" s="47"/>
      <c r="I51" s="47"/>
    </row>
    <row r="52" spans="1:9" ht="22.5" customHeight="1" hidden="1">
      <c r="A52" s="39" t="s">
        <v>34</v>
      </c>
      <c r="B52" s="10"/>
      <c r="C52" s="10"/>
      <c r="D52" s="10"/>
      <c r="E52" s="10" t="e">
        <f>SUM(E53:E55)</f>
        <v>#REF!</v>
      </c>
      <c r="F52" s="10" t="e">
        <f>SUM(F53:F55)</f>
        <v>#REF!</v>
      </c>
      <c r="G52" s="45" t="e">
        <f>F52/E52*100</f>
        <v>#REF!</v>
      </c>
      <c r="H52" s="47"/>
      <c r="I52" s="47"/>
    </row>
    <row r="53" spans="1:9" ht="15.75" hidden="1">
      <c r="A53" s="40" t="s">
        <v>35</v>
      </c>
      <c r="B53" s="41"/>
      <c r="C53" s="41"/>
      <c r="D53" s="41"/>
      <c r="E53" s="41">
        <f>SUM(E48+E46+E38)</f>
        <v>61.8</v>
      </c>
      <c r="F53" s="41">
        <f>SUM(F48+F46+F38)</f>
        <v>5.0128</v>
      </c>
      <c r="G53" s="45">
        <f>F53/E53*100</f>
        <v>8.111326860841425</v>
      </c>
      <c r="H53" s="47"/>
      <c r="I53" s="47"/>
    </row>
    <row r="54" spans="1:9" ht="15.75" hidden="1">
      <c r="A54" s="40" t="s">
        <v>36</v>
      </c>
      <c r="B54" s="41"/>
      <c r="C54" s="41"/>
      <c r="D54" s="41"/>
      <c r="E54" s="41">
        <f>SUM(E13+E25+E30+E35+E42)</f>
        <v>500.09999999999997</v>
      </c>
      <c r="F54" s="41">
        <f>SUM(F13+F25+F30+F35+F42)</f>
        <v>415.243396</v>
      </c>
      <c r="G54" s="45">
        <f>F54/E54*100</f>
        <v>83.03207278544292</v>
      </c>
      <c r="H54" s="47"/>
      <c r="I54" s="47"/>
    </row>
    <row r="55" spans="1:9" ht="15.75" hidden="1">
      <c r="A55" s="40" t="s">
        <v>37</v>
      </c>
      <c r="B55" s="41"/>
      <c r="C55" s="41"/>
      <c r="D55" s="41"/>
      <c r="E55" s="41" t="e">
        <f>SUM(#REF!+E37)</f>
        <v>#REF!</v>
      </c>
      <c r="F55" s="41" t="e">
        <f>SUM(#REF!+F37)</f>
        <v>#REF!</v>
      </c>
      <c r="G55" s="45">
        <v>0</v>
      </c>
      <c r="H55" s="47"/>
      <c r="I55" s="47"/>
    </row>
    <row r="56" spans="1:9" ht="15.75" hidden="1">
      <c r="A56" s="42" t="s">
        <v>38</v>
      </c>
      <c r="B56" s="41"/>
      <c r="C56" s="41"/>
      <c r="D56" s="41"/>
      <c r="E56" s="41" t="e">
        <f>SUM(#REF!)</f>
        <v>#REF!</v>
      </c>
      <c r="F56" s="41" t="e">
        <f>SUM(#REF!)</f>
        <v>#REF!</v>
      </c>
      <c r="G56" s="45" t="e">
        <f>F56/E56*100</f>
        <v>#REF!</v>
      </c>
      <c r="H56" s="47"/>
      <c r="I56" s="47"/>
    </row>
    <row r="57" spans="1:7" ht="15.75">
      <c r="A57" s="43"/>
      <c r="B57" s="44"/>
      <c r="C57" s="44"/>
      <c r="D57" s="44"/>
      <c r="E57" s="44"/>
      <c r="F57" s="44"/>
      <c r="G57" s="44"/>
    </row>
    <row r="132" ht="15.75"/>
    <row r="133" ht="15.75"/>
    <row r="134" ht="15.75"/>
    <row r="135" ht="15.75"/>
    <row r="136" ht="15.75"/>
    <row r="137" ht="15.75"/>
  </sheetData>
  <mergeCells count="9">
    <mergeCell ref="G1:I1"/>
    <mergeCell ref="B8:D8"/>
    <mergeCell ref="H8:H9"/>
    <mergeCell ref="I8:I9"/>
    <mergeCell ref="A6:G6"/>
    <mergeCell ref="A8:A9"/>
    <mergeCell ref="E8:G8"/>
    <mergeCell ref="A3:I5"/>
    <mergeCell ref="A2:I2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I75"/>
  <sheetViews>
    <sheetView zoomScale="75" zoomScaleNormal="75" workbookViewId="0" topLeftCell="A13">
      <selection activeCell="M12" sqref="M12"/>
    </sheetView>
  </sheetViews>
  <sheetFormatPr defaultColWidth="9.00390625" defaultRowHeight="12.75"/>
  <cols>
    <col min="1" max="1" width="51.625" style="2" customWidth="1"/>
    <col min="2" max="2" width="10.25390625" style="3" customWidth="1"/>
    <col min="3" max="4" width="11.375" style="3" customWidth="1"/>
    <col min="5" max="5" width="11.75390625" style="3" customWidth="1"/>
    <col min="6" max="6" width="10.75390625" style="3" customWidth="1"/>
    <col min="7" max="7" width="9.25390625" style="3" customWidth="1"/>
    <col min="8" max="16384" width="8.875" style="2" customWidth="1"/>
  </cols>
  <sheetData>
    <row r="1" spans="7:9" ht="15.75">
      <c r="G1" s="96" t="s">
        <v>173</v>
      </c>
      <c r="H1" s="96"/>
      <c r="I1" s="96"/>
    </row>
    <row r="2" spans="1:9" ht="18.75">
      <c r="A2" s="105" t="s">
        <v>2</v>
      </c>
      <c r="B2" s="105"/>
      <c r="C2" s="105"/>
      <c r="D2" s="105"/>
      <c r="E2" s="105"/>
      <c r="F2" s="105"/>
      <c r="G2" s="105"/>
      <c r="H2" s="105"/>
      <c r="I2" s="105"/>
    </row>
    <row r="3" spans="1:9" ht="15.75">
      <c r="A3" s="104" t="s">
        <v>174</v>
      </c>
      <c r="B3" s="104"/>
      <c r="C3" s="104"/>
      <c r="D3" s="104"/>
      <c r="E3" s="104"/>
      <c r="F3" s="104"/>
      <c r="G3" s="104"/>
      <c r="H3" s="104"/>
      <c r="I3" s="104"/>
    </row>
    <row r="4" spans="1:9" ht="15.75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5.75">
      <c r="A5" s="104"/>
      <c r="B5" s="104"/>
      <c r="C5" s="104"/>
      <c r="D5" s="104"/>
      <c r="E5" s="104"/>
      <c r="F5" s="104"/>
      <c r="G5" s="104"/>
      <c r="H5" s="104"/>
      <c r="I5" s="104"/>
    </row>
    <row r="6" spans="1:7" ht="15.75">
      <c r="A6" s="102"/>
      <c r="B6" s="102"/>
      <c r="C6" s="102"/>
      <c r="D6" s="102"/>
      <c r="E6" s="102"/>
      <c r="F6" s="102"/>
      <c r="G6" s="102"/>
    </row>
    <row r="7" ht="15.75">
      <c r="G7" s="2" t="s">
        <v>73</v>
      </c>
    </row>
    <row r="8" spans="1:9" s="5" customFormat="1" ht="48.75" customHeight="1">
      <c r="A8" s="100" t="s">
        <v>4</v>
      </c>
      <c r="B8" s="97" t="s">
        <v>5</v>
      </c>
      <c r="C8" s="98"/>
      <c r="D8" s="99"/>
      <c r="E8" s="103" t="s">
        <v>6</v>
      </c>
      <c r="F8" s="103"/>
      <c r="G8" s="103"/>
      <c r="H8" s="100" t="s">
        <v>178</v>
      </c>
      <c r="I8" s="100" t="s">
        <v>0</v>
      </c>
    </row>
    <row r="9" spans="1:9" s="5" customFormat="1" ht="36" customHeight="1">
      <c r="A9" s="100"/>
      <c r="B9" s="4" t="s">
        <v>145</v>
      </c>
      <c r="C9" s="4" t="s">
        <v>146</v>
      </c>
      <c r="D9" s="4" t="s">
        <v>39</v>
      </c>
      <c r="E9" s="4" t="s">
        <v>145</v>
      </c>
      <c r="F9" s="4" t="s">
        <v>146</v>
      </c>
      <c r="G9" s="4" t="s">
        <v>39</v>
      </c>
      <c r="H9" s="100"/>
      <c r="I9" s="101"/>
    </row>
    <row r="10" spans="1:9" s="5" customFormat="1" ht="47.25">
      <c r="A10" s="6" t="s">
        <v>53</v>
      </c>
      <c r="B10" s="7"/>
      <c r="C10" s="8"/>
      <c r="D10" s="7">
        <f>(D11+D19+D22)/3</f>
        <v>90.43685315667624</v>
      </c>
      <c r="E10" s="7">
        <v>53747.1</v>
      </c>
      <c r="F10" s="7">
        <v>48274.4</v>
      </c>
      <c r="G10" s="7">
        <f aca="true" t="shared" si="0" ref="G10:G28">F10/E10*100</f>
        <v>89.81768318662775</v>
      </c>
      <c r="H10" s="4"/>
      <c r="I10" s="7">
        <f>(I11+I19+I22)/3</f>
        <v>1.3333333333333333</v>
      </c>
    </row>
    <row r="11" spans="1:9" s="5" customFormat="1" ht="66" customHeight="1">
      <c r="A11" s="9" t="s">
        <v>54</v>
      </c>
      <c r="B11" s="45"/>
      <c r="C11" s="4"/>
      <c r="D11" s="45">
        <v>98.5</v>
      </c>
      <c r="E11" s="45">
        <v>45709.2</v>
      </c>
      <c r="F11" s="45">
        <v>38558.9</v>
      </c>
      <c r="G11" s="45">
        <f t="shared" si="0"/>
        <v>84.35697846385412</v>
      </c>
      <c r="H11" s="85" t="s">
        <v>206</v>
      </c>
      <c r="I11" s="4">
        <v>3</v>
      </c>
    </row>
    <row r="12" spans="1:9" s="5" customFormat="1" ht="30">
      <c r="A12" s="12" t="s">
        <v>165</v>
      </c>
      <c r="B12" s="80">
        <v>191280</v>
      </c>
      <c r="C12" s="4">
        <v>191320</v>
      </c>
      <c r="D12" s="45">
        <f>C12/B12*100</f>
        <v>100.02091175240486</v>
      </c>
      <c r="E12" s="45"/>
      <c r="F12" s="4"/>
      <c r="G12" s="45"/>
      <c r="H12" s="45"/>
      <c r="I12" s="4"/>
    </row>
    <row r="13" spans="1:9" s="5" customFormat="1" ht="15.75">
      <c r="A13" s="67" t="s">
        <v>169</v>
      </c>
      <c r="B13" s="80">
        <v>5474</v>
      </c>
      <c r="C13" s="4">
        <v>10145</v>
      </c>
      <c r="D13" s="45">
        <f>C13/B13*100</f>
        <v>185.33065400073073</v>
      </c>
      <c r="E13" s="45"/>
      <c r="F13" s="4"/>
      <c r="G13" s="45"/>
      <c r="H13" s="45"/>
      <c r="I13" s="4"/>
    </row>
    <row r="14" spans="1:9" s="16" customFormat="1" ht="31.5">
      <c r="A14" s="14" t="s">
        <v>207</v>
      </c>
      <c r="B14" s="69">
        <v>58724</v>
      </c>
      <c r="C14" s="4">
        <v>7540</v>
      </c>
      <c r="D14" s="45">
        <f>C14/B14*100</f>
        <v>12.839724814385942</v>
      </c>
      <c r="E14" s="69"/>
      <c r="F14" s="69"/>
      <c r="G14" s="45"/>
      <c r="H14" s="45"/>
      <c r="I14" s="72"/>
    </row>
    <row r="15" spans="1:9" s="5" customFormat="1" ht="36.75" customHeight="1">
      <c r="A15" s="17" t="s">
        <v>55</v>
      </c>
      <c r="B15" s="45">
        <v>74.2</v>
      </c>
      <c r="C15" s="4">
        <v>74.2</v>
      </c>
      <c r="D15" s="45">
        <f>C15/B15*100</f>
        <v>100</v>
      </c>
      <c r="E15" s="45"/>
      <c r="F15" s="45"/>
      <c r="G15" s="45"/>
      <c r="H15" s="45"/>
      <c r="I15" s="4"/>
    </row>
    <row r="16" spans="1:9" s="5" customFormat="1" ht="15.75">
      <c r="A16" s="17" t="s">
        <v>56</v>
      </c>
      <c r="B16" s="45">
        <v>975.4</v>
      </c>
      <c r="C16" s="4">
        <v>888.4</v>
      </c>
      <c r="D16" s="45">
        <f>C16/B16*100</f>
        <v>91.08058232519993</v>
      </c>
      <c r="E16" s="45"/>
      <c r="F16" s="45"/>
      <c r="G16" s="45"/>
      <c r="H16" s="45"/>
      <c r="I16" s="4"/>
    </row>
    <row r="17" spans="1:9" s="5" customFormat="1" ht="15.75">
      <c r="A17" s="17" t="s">
        <v>57</v>
      </c>
      <c r="B17" s="45">
        <v>0</v>
      </c>
      <c r="C17" s="4">
        <v>0</v>
      </c>
      <c r="D17" s="45">
        <v>100</v>
      </c>
      <c r="E17" s="45"/>
      <c r="F17" s="45"/>
      <c r="G17" s="45"/>
      <c r="H17" s="45"/>
      <c r="I17" s="4"/>
    </row>
    <row r="18" spans="1:9" s="5" customFormat="1" ht="15.75">
      <c r="A18" s="17" t="s">
        <v>58</v>
      </c>
      <c r="B18" s="45">
        <v>0</v>
      </c>
      <c r="C18" s="4">
        <v>0</v>
      </c>
      <c r="D18" s="45">
        <v>100</v>
      </c>
      <c r="E18" s="45"/>
      <c r="F18" s="45"/>
      <c r="G18" s="45"/>
      <c r="H18" s="45"/>
      <c r="I18" s="4"/>
    </row>
    <row r="19" spans="1:9" s="5" customFormat="1" ht="31.5">
      <c r="A19" s="54" t="s">
        <v>59</v>
      </c>
      <c r="B19" s="45"/>
      <c r="C19" s="4"/>
      <c r="D19" s="45">
        <f>(D20+D21)/2</f>
        <v>98.58010830766541</v>
      </c>
      <c r="E19" s="45">
        <v>4940.1</v>
      </c>
      <c r="F19" s="45">
        <v>6966.8</v>
      </c>
      <c r="G19" s="45">
        <f t="shared" si="0"/>
        <v>141.02548531406248</v>
      </c>
      <c r="H19" s="45">
        <f>D19-G19</f>
        <v>-42.44537700639707</v>
      </c>
      <c r="I19" s="4">
        <v>0</v>
      </c>
    </row>
    <row r="20" spans="1:9" s="5" customFormat="1" ht="15.75">
      <c r="A20" s="17" t="s">
        <v>60</v>
      </c>
      <c r="B20" s="45">
        <v>6655</v>
      </c>
      <c r="C20" s="4">
        <v>6551</v>
      </c>
      <c r="D20" s="45">
        <f>C20/B20*100</f>
        <v>98.43726521412471</v>
      </c>
      <c r="E20" s="45"/>
      <c r="F20" s="45"/>
      <c r="G20" s="45"/>
      <c r="H20" s="4"/>
      <c r="I20" s="4"/>
    </row>
    <row r="21" spans="1:9" s="5" customFormat="1" ht="26.25" customHeight="1">
      <c r="A21" s="17" t="s">
        <v>61</v>
      </c>
      <c r="B21" s="45">
        <v>281.9</v>
      </c>
      <c r="C21" s="4">
        <v>278.3</v>
      </c>
      <c r="D21" s="45">
        <f>C21/B21*100</f>
        <v>98.72295140120612</v>
      </c>
      <c r="E21" s="45"/>
      <c r="F21" s="45"/>
      <c r="G21" s="45"/>
      <c r="H21" s="4"/>
      <c r="I21" s="4"/>
    </row>
    <row r="22" spans="1:9" s="5" customFormat="1" ht="43.5" customHeight="1">
      <c r="A22" s="54" t="s">
        <v>107</v>
      </c>
      <c r="B22" s="45"/>
      <c r="C22" s="4"/>
      <c r="D22" s="45">
        <f>D23</f>
        <v>74.23045116236332</v>
      </c>
      <c r="E22" s="45">
        <v>3097.8</v>
      </c>
      <c r="F22" s="45">
        <v>2748.7</v>
      </c>
      <c r="G22" s="45">
        <f t="shared" si="0"/>
        <v>88.73071211827748</v>
      </c>
      <c r="H22" s="45">
        <f>D22-G22</f>
        <v>-14.500260955914158</v>
      </c>
      <c r="I22" s="4">
        <v>1</v>
      </c>
    </row>
    <row r="23" spans="1:9" s="5" customFormat="1" ht="27" customHeight="1">
      <c r="A23" s="17" t="s">
        <v>108</v>
      </c>
      <c r="B23" s="45">
        <v>87064</v>
      </c>
      <c r="C23" s="4">
        <v>64628</v>
      </c>
      <c r="D23" s="45">
        <f>C23/B23*100</f>
        <v>74.23045116236332</v>
      </c>
      <c r="E23" s="45"/>
      <c r="F23" s="45"/>
      <c r="G23" s="45"/>
      <c r="H23" s="45"/>
      <c r="I23" s="4"/>
    </row>
    <row r="24" spans="1:9" s="5" customFormat="1" ht="51" hidden="1">
      <c r="A24" s="17" t="s">
        <v>62</v>
      </c>
      <c r="B24" s="45"/>
      <c r="C24" s="4"/>
      <c r="D24" s="45"/>
      <c r="E24" s="45"/>
      <c r="F24" s="45"/>
      <c r="G24" s="45" t="e">
        <f t="shared" si="0"/>
        <v>#DIV/0!</v>
      </c>
      <c r="H24" s="4"/>
      <c r="I24" s="4"/>
    </row>
    <row r="25" spans="1:9" s="5" customFormat="1" ht="47.25" hidden="1">
      <c r="A25" s="54" t="s">
        <v>63</v>
      </c>
      <c r="B25" s="45"/>
      <c r="C25" s="4"/>
      <c r="D25" s="45" t="e">
        <f>(D26+D27+D28+D29+D30+D31+D32+D39)/8</f>
        <v>#DIV/0!</v>
      </c>
      <c r="E25" s="45">
        <v>4557</v>
      </c>
      <c r="F25" s="45">
        <v>4505.8</v>
      </c>
      <c r="G25" s="45">
        <f t="shared" si="0"/>
        <v>98.87645380732938</v>
      </c>
      <c r="H25" s="4"/>
      <c r="I25" s="4"/>
    </row>
    <row r="26" spans="1:9" s="5" customFormat="1" ht="15.75" hidden="1">
      <c r="A26" s="18" t="s">
        <v>64</v>
      </c>
      <c r="B26" s="45"/>
      <c r="C26" s="4"/>
      <c r="D26" s="45" t="e">
        <f aca="true" t="shared" si="1" ref="D26:D39">C26/B26*100</f>
        <v>#DIV/0!</v>
      </c>
      <c r="E26" s="45">
        <v>0</v>
      </c>
      <c r="F26" s="45"/>
      <c r="G26" s="45" t="e">
        <f t="shared" si="0"/>
        <v>#DIV/0!</v>
      </c>
      <c r="H26" s="4"/>
      <c r="I26" s="4"/>
    </row>
    <row r="27" spans="1:9" s="5" customFormat="1" ht="15.75" hidden="1">
      <c r="A27" s="18" t="s">
        <v>65</v>
      </c>
      <c r="B27" s="45"/>
      <c r="C27" s="4"/>
      <c r="D27" s="45" t="e">
        <f t="shared" si="1"/>
        <v>#DIV/0!</v>
      </c>
      <c r="E27" s="45">
        <v>0</v>
      </c>
      <c r="F27" s="45"/>
      <c r="G27" s="45" t="e">
        <f t="shared" si="0"/>
        <v>#DIV/0!</v>
      </c>
      <c r="H27" s="4"/>
      <c r="I27" s="4"/>
    </row>
    <row r="28" spans="1:9" s="5" customFormat="1" ht="15.75" hidden="1">
      <c r="A28" s="19" t="s">
        <v>66</v>
      </c>
      <c r="B28" s="45"/>
      <c r="C28" s="4"/>
      <c r="D28" s="45" t="e">
        <f t="shared" si="1"/>
        <v>#DIV/0!</v>
      </c>
      <c r="E28" s="45">
        <v>0</v>
      </c>
      <c r="F28" s="45"/>
      <c r="G28" s="45" t="e">
        <f t="shared" si="0"/>
        <v>#DIV/0!</v>
      </c>
      <c r="H28" s="4"/>
      <c r="I28" s="4"/>
    </row>
    <row r="29" spans="1:9" s="5" customFormat="1" ht="15.75" hidden="1">
      <c r="A29" s="14" t="s">
        <v>67</v>
      </c>
      <c r="B29" s="45"/>
      <c r="C29" s="4"/>
      <c r="D29" s="45" t="e">
        <f t="shared" si="1"/>
        <v>#DIV/0!</v>
      </c>
      <c r="E29" s="45"/>
      <c r="F29" s="45"/>
      <c r="G29" s="45"/>
      <c r="H29" s="4"/>
      <c r="I29" s="4"/>
    </row>
    <row r="30" spans="1:9" s="5" customFormat="1" ht="31.5" hidden="1">
      <c r="A30" s="19" t="s">
        <v>68</v>
      </c>
      <c r="B30" s="45"/>
      <c r="C30" s="4"/>
      <c r="D30" s="45" t="e">
        <f t="shared" si="1"/>
        <v>#DIV/0!</v>
      </c>
      <c r="E30" s="45"/>
      <c r="F30" s="45"/>
      <c r="G30" s="45"/>
      <c r="H30" s="4"/>
      <c r="I30" s="4"/>
    </row>
    <row r="31" spans="1:9" s="5" customFormat="1" ht="15.75" hidden="1">
      <c r="A31" s="19" t="s">
        <v>69</v>
      </c>
      <c r="B31" s="45"/>
      <c r="C31" s="4"/>
      <c r="D31" s="45" t="e">
        <f t="shared" si="1"/>
        <v>#DIV/0!</v>
      </c>
      <c r="E31" s="45"/>
      <c r="F31" s="45"/>
      <c r="G31" s="45"/>
      <c r="H31" s="4"/>
      <c r="I31" s="4"/>
    </row>
    <row r="32" spans="1:9" s="5" customFormat="1" ht="78.75">
      <c r="A32" s="59" t="s">
        <v>109</v>
      </c>
      <c r="B32" s="71"/>
      <c r="C32" s="33"/>
      <c r="D32" s="71">
        <f>(D33+D35+D38)/3</f>
        <v>89.2921146953405</v>
      </c>
      <c r="E32" s="71">
        <v>1977</v>
      </c>
      <c r="F32" s="71">
        <v>1891.1</v>
      </c>
      <c r="G32" s="71">
        <f>F32/E32*100</f>
        <v>95.65503287809813</v>
      </c>
      <c r="H32" s="33"/>
      <c r="I32" s="71">
        <f>(I33+I35+I38)/3</f>
        <v>2.3333333333333335</v>
      </c>
    </row>
    <row r="33" spans="1:9" s="5" customFormat="1" ht="47.25">
      <c r="A33" s="61" t="s">
        <v>110</v>
      </c>
      <c r="B33" s="45"/>
      <c r="C33" s="4"/>
      <c r="D33" s="45">
        <f>D34</f>
        <v>100</v>
      </c>
      <c r="E33" s="45">
        <v>720</v>
      </c>
      <c r="F33" s="45">
        <v>720</v>
      </c>
      <c r="G33" s="45">
        <f>F33/E33*100</f>
        <v>100</v>
      </c>
      <c r="H33" s="4"/>
      <c r="I33" s="4">
        <v>3</v>
      </c>
    </row>
    <row r="34" spans="1:9" s="5" customFormat="1" ht="31.5">
      <c r="A34" s="19" t="s">
        <v>70</v>
      </c>
      <c r="B34" s="45">
        <v>300</v>
      </c>
      <c r="C34" s="4">
        <v>300</v>
      </c>
      <c r="D34" s="45">
        <f t="shared" si="1"/>
        <v>100</v>
      </c>
      <c r="E34" s="45"/>
      <c r="F34" s="45"/>
      <c r="G34" s="45"/>
      <c r="H34" s="45">
        <f>D34-100</f>
        <v>0</v>
      </c>
      <c r="I34" s="4"/>
    </row>
    <row r="35" spans="1:9" s="5" customFormat="1" ht="31.5" customHeight="1">
      <c r="A35" s="58" t="s">
        <v>111</v>
      </c>
      <c r="B35" s="45"/>
      <c r="C35" s="4"/>
      <c r="D35" s="45">
        <f>D36</f>
        <v>101.20967741935485</v>
      </c>
      <c r="E35" s="45">
        <v>1001</v>
      </c>
      <c r="F35" s="45">
        <v>966.1</v>
      </c>
      <c r="G35" s="45">
        <f>F35/E35*100</f>
        <v>96.51348651348651</v>
      </c>
      <c r="H35" s="85" t="s">
        <v>183</v>
      </c>
      <c r="I35" s="4">
        <v>3</v>
      </c>
    </row>
    <row r="36" spans="1:9" s="5" customFormat="1" ht="15" customHeight="1">
      <c r="A36" s="19" t="s">
        <v>71</v>
      </c>
      <c r="B36" s="45">
        <v>248</v>
      </c>
      <c r="C36" s="4">
        <v>251</v>
      </c>
      <c r="D36" s="45">
        <f t="shared" si="1"/>
        <v>101.20967741935485</v>
      </c>
      <c r="E36" s="45"/>
      <c r="F36" s="45"/>
      <c r="G36" s="45"/>
      <c r="H36" s="45"/>
      <c r="I36" s="4"/>
    </row>
    <row r="37" spans="1:9" s="5" customFormat="1" ht="47.25" hidden="1">
      <c r="A37" s="5" t="s">
        <v>72</v>
      </c>
      <c r="B37" s="45"/>
      <c r="C37" s="4"/>
      <c r="D37" s="4"/>
      <c r="E37" s="45"/>
      <c r="F37" s="45"/>
      <c r="G37" s="45"/>
      <c r="H37" s="45">
        <f>D37-G37</f>
        <v>0</v>
      </c>
      <c r="I37" s="4"/>
    </row>
    <row r="38" spans="1:9" s="5" customFormat="1" ht="31.5">
      <c r="A38" s="58" t="s">
        <v>112</v>
      </c>
      <c r="B38" s="45"/>
      <c r="C38" s="4"/>
      <c r="D38" s="45">
        <f>D39</f>
        <v>66.66666666666666</v>
      </c>
      <c r="E38" s="45">
        <v>256</v>
      </c>
      <c r="F38" s="45">
        <v>205</v>
      </c>
      <c r="G38" s="45">
        <f>F38/E38*100</f>
        <v>80.078125</v>
      </c>
      <c r="H38" s="45">
        <f>D38-G38</f>
        <v>-13.411458333333343</v>
      </c>
      <c r="I38" s="4">
        <v>1</v>
      </c>
    </row>
    <row r="39" spans="1:9" s="5" customFormat="1" ht="44.25" customHeight="1">
      <c r="A39" s="5" t="s">
        <v>113</v>
      </c>
      <c r="B39" s="45">
        <v>81</v>
      </c>
      <c r="C39" s="4">
        <v>54</v>
      </c>
      <c r="D39" s="45">
        <f t="shared" si="1"/>
        <v>66.66666666666666</v>
      </c>
      <c r="E39" s="45"/>
      <c r="F39" s="45"/>
      <c r="G39" s="45"/>
      <c r="H39" s="45"/>
      <c r="I39" s="4"/>
    </row>
    <row r="40" spans="1:9" s="5" customFormat="1" ht="78.75" hidden="1">
      <c r="A40" s="20" t="s">
        <v>9</v>
      </c>
      <c r="B40" s="7"/>
      <c r="C40" s="8"/>
      <c r="D40" s="8"/>
      <c r="E40" s="7">
        <f>SUM(E41,E46)</f>
        <v>61.839999999999996</v>
      </c>
      <c r="F40" s="7">
        <f>SUM(F41,F46)</f>
        <v>57.578296</v>
      </c>
      <c r="G40" s="45">
        <f aca="true" t="shared" si="2" ref="G40:G67">F40/E40*100</f>
        <v>93.10849935316948</v>
      </c>
      <c r="H40" s="4"/>
      <c r="I40" s="4"/>
    </row>
    <row r="41" spans="1:9" s="5" customFormat="1" ht="0.75" customHeight="1" hidden="1">
      <c r="A41" s="21" t="s">
        <v>10</v>
      </c>
      <c r="B41" s="45"/>
      <c r="C41" s="4"/>
      <c r="D41" s="4"/>
      <c r="E41" s="45">
        <f>SUM(E44:E45)</f>
        <v>21.54</v>
      </c>
      <c r="F41" s="45">
        <f>SUM(F44:F45)</f>
        <v>21.433296</v>
      </c>
      <c r="G41" s="45">
        <f t="shared" si="2"/>
        <v>99.50462395543175</v>
      </c>
      <c r="H41" s="4"/>
      <c r="I41" s="4"/>
    </row>
    <row r="42" spans="1:9" s="5" customFormat="1" ht="60" hidden="1">
      <c r="A42" s="22" t="s">
        <v>11</v>
      </c>
      <c r="B42" s="45">
        <v>33.6</v>
      </c>
      <c r="C42" s="45">
        <v>34.1</v>
      </c>
      <c r="D42" s="45">
        <f>C42/B42*100</f>
        <v>101.48809523809523</v>
      </c>
      <c r="E42" s="45"/>
      <c r="F42" s="4"/>
      <c r="G42" s="45" t="e">
        <f t="shared" si="2"/>
        <v>#DIV/0!</v>
      </c>
      <c r="H42" s="4"/>
      <c r="I42" s="4"/>
    </row>
    <row r="43" spans="1:9" s="16" customFormat="1" ht="47.25" hidden="1">
      <c r="A43" s="14" t="s">
        <v>7</v>
      </c>
      <c r="B43" s="69"/>
      <c r="C43" s="4"/>
      <c r="D43" s="4"/>
      <c r="E43" s="69">
        <v>21.6</v>
      </c>
      <c r="F43" s="69">
        <f>SUM(F41)</f>
        <v>21.433296</v>
      </c>
      <c r="G43" s="45">
        <f t="shared" si="2"/>
        <v>99.2282222222222</v>
      </c>
      <c r="H43" s="72"/>
      <c r="I43" s="72"/>
    </row>
    <row r="44" spans="1:9" s="5" customFormat="1" ht="44.25" customHeight="1" hidden="1">
      <c r="A44" s="23" t="s">
        <v>12</v>
      </c>
      <c r="B44" s="45"/>
      <c r="C44" s="4"/>
      <c r="D44" s="4"/>
      <c r="E44" s="45">
        <v>21.5</v>
      </c>
      <c r="F44" s="45">
        <f>13.603+7.778</f>
        <v>21.381</v>
      </c>
      <c r="G44" s="45">
        <f t="shared" si="2"/>
        <v>99.44651162790697</v>
      </c>
      <c r="H44" s="4"/>
      <c r="I44" s="4"/>
    </row>
    <row r="45" spans="1:9" s="5" customFormat="1" ht="51" customHeight="1" hidden="1">
      <c r="A45" s="23" t="s">
        <v>13</v>
      </c>
      <c r="B45" s="45"/>
      <c r="C45" s="4"/>
      <c r="D45" s="4"/>
      <c r="E45" s="81">
        <v>0.04</v>
      </c>
      <c r="F45" s="81">
        <f>52.296/1000</f>
        <v>0.052296</v>
      </c>
      <c r="G45" s="45">
        <f t="shared" si="2"/>
        <v>130.74</v>
      </c>
      <c r="H45" s="4"/>
      <c r="I45" s="4"/>
    </row>
    <row r="46" spans="1:9" s="5" customFormat="1" ht="47.25" hidden="1">
      <c r="A46" s="21" t="s">
        <v>14</v>
      </c>
      <c r="B46" s="45"/>
      <c r="C46" s="4"/>
      <c r="D46" s="4"/>
      <c r="E46" s="45">
        <f>SUM(E49)</f>
        <v>40.3</v>
      </c>
      <c r="F46" s="45">
        <f>SUM(F49)</f>
        <v>36.145</v>
      </c>
      <c r="G46" s="45">
        <f t="shared" si="2"/>
        <v>89.68982630272954</v>
      </c>
      <c r="H46" s="4"/>
      <c r="I46" s="4"/>
    </row>
    <row r="47" spans="1:9" s="5" customFormat="1" ht="45" hidden="1">
      <c r="A47" s="22" t="s">
        <v>15</v>
      </c>
      <c r="B47" s="45">
        <v>14.4</v>
      </c>
      <c r="C47" s="4">
        <v>16.9</v>
      </c>
      <c r="D47" s="45">
        <f>C47/B47*100</f>
        <v>117.3611111111111</v>
      </c>
      <c r="E47" s="45"/>
      <c r="F47" s="4"/>
      <c r="G47" s="45" t="e">
        <f t="shared" si="2"/>
        <v>#DIV/0!</v>
      </c>
      <c r="H47" s="4"/>
      <c r="I47" s="4"/>
    </row>
    <row r="48" spans="1:9" s="16" customFormat="1" ht="47.25" hidden="1">
      <c r="A48" s="14" t="s">
        <v>7</v>
      </c>
      <c r="B48" s="69"/>
      <c r="C48" s="4"/>
      <c r="D48" s="4"/>
      <c r="E48" s="69">
        <v>40.3</v>
      </c>
      <c r="F48" s="69">
        <f>SUM(F46)</f>
        <v>36.145</v>
      </c>
      <c r="G48" s="45">
        <f t="shared" si="2"/>
        <v>89.68982630272954</v>
      </c>
      <c r="H48" s="72"/>
      <c r="I48" s="72"/>
    </row>
    <row r="49" spans="1:9" ht="38.25" hidden="1">
      <c r="A49" s="23" t="s">
        <v>16</v>
      </c>
      <c r="B49" s="45"/>
      <c r="C49" s="4"/>
      <c r="D49" s="4"/>
      <c r="E49" s="45">
        <v>40.3</v>
      </c>
      <c r="F49" s="45">
        <f>SUM('[1]прил.4'!E$44/1000)</f>
        <v>36.145</v>
      </c>
      <c r="G49" s="45">
        <f t="shared" si="2"/>
        <v>89.68982630272954</v>
      </c>
      <c r="H49" s="82"/>
      <c r="I49" s="82"/>
    </row>
    <row r="50" spans="1:9" s="5" customFormat="1" ht="63" hidden="1">
      <c r="A50" s="20" t="s">
        <v>17</v>
      </c>
      <c r="B50" s="7"/>
      <c r="C50" s="33"/>
      <c r="D50" s="33"/>
      <c r="E50" s="7">
        <f>SUM(E51,E58)</f>
        <v>438.2</v>
      </c>
      <c r="F50" s="7">
        <f>SUM(F51,F58)</f>
        <v>357.6651</v>
      </c>
      <c r="G50" s="45">
        <f t="shared" si="2"/>
        <v>81.62142857142857</v>
      </c>
      <c r="H50" s="4"/>
      <c r="I50" s="4"/>
    </row>
    <row r="51" spans="1:9" s="5" customFormat="1" ht="63" hidden="1">
      <c r="A51" s="21" t="s">
        <v>18</v>
      </c>
      <c r="B51" s="45"/>
      <c r="C51" s="4"/>
      <c r="D51" s="4"/>
      <c r="E51" s="45">
        <f>SUM(E53+E55)</f>
        <v>423.9</v>
      </c>
      <c r="F51" s="45">
        <f>SUM(F53+F55)</f>
        <v>342</v>
      </c>
      <c r="G51" s="45">
        <f t="shared" si="2"/>
        <v>80.67940552016985</v>
      </c>
      <c r="H51" s="4"/>
      <c r="I51" s="4"/>
    </row>
    <row r="52" spans="1:9" s="5" customFormat="1" ht="75" hidden="1">
      <c r="A52" s="22" t="s">
        <v>19</v>
      </c>
      <c r="B52" s="45">
        <v>93</v>
      </c>
      <c r="C52" s="45">
        <v>97</v>
      </c>
      <c r="D52" s="45">
        <f>C52/B52*100</f>
        <v>104.3010752688172</v>
      </c>
      <c r="E52" s="45"/>
      <c r="F52" s="4"/>
      <c r="G52" s="45" t="e">
        <f t="shared" si="2"/>
        <v>#DIV/0!</v>
      </c>
      <c r="H52" s="4"/>
      <c r="I52" s="4"/>
    </row>
    <row r="53" spans="1:9" s="16" customFormat="1" ht="0.75" customHeight="1" hidden="1">
      <c r="A53" s="14" t="s">
        <v>7</v>
      </c>
      <c r="B53" s="69"/>
      <c r="C53" s="4"/>
      <c r="D53" s="4"/>
      <c r="E53" s="69">
        <f>SUM(E54)</f>
        <v>423.9</v>
      </c>
      <c r="F53" s="69">
        <f>SUM(F54)</f>
        <v>342</v>
      </c>
      <c r="G53" s="45">
        <f t="shared" si="2"/>
        <v>80.67940552016985</v>
      </c>
      <c r="H53" s="72"/>
      <c r="I53" s="72"/>
    </row>
    <row r="54" spans="1:9" s="5" customFormat="1" ht="38.25" hidden="1">
      <c r="A54" s="27" t="s">
        <v>20</v>
      </c>
      <c r="B54" s="83"/>
      <c r="C54" s="4"/>
      <c r="D54" s="4"/>
      <c r="E54" s="83">
        <v>423.9</v>
      </c>
      <c r="F54" s="83">
        <v>342</v>
      </c>
      <c r="G54" s="45">
        <f t="shared" si="2"/>
        <v>80.67940552016985</v>
      </c>
      <c r="H54" s="4"/>
      <c r="I54" s="4"/>
    </row>
    <row r="55" spans="1:9" s="5" customFormat="1" ht="94.5" hidden="1">
      <c r="A55" s="19" t="s">
        <v>52</v>
      </c>
      <c r="B55" s="83"/>
      <c r="C55" s="4"/>
      <c r="D55" s="4"/>
      <c r="E55" s="83">
        <v>0</v>
      </c>
      <c r="F55" s="83">
        <v>0</v>
      </c>
      <c r="G55" s="45" t="e">
        <f t="shared" si="2"/>
        <v>#DIV/0!</v>
      </c>
      <c r="H55" s="4"/>
      <c r="I55" s="4"/>
    </row>
    <row r="56" spans="1:9" s="31" customFormat="1" ht="47.25" hidden="1">
      <c r="A56" s="29" t="s">
        <v>21</v>
      </c>
      <c r="B56" s="72"/>
      <c r="C56" s="72"/>
      <c r="D56" s="72"/>
      <c r="E56" s="72"/>
      <c r="F56" s="72"/>
      <c r="G56" s="45" t="e">
        <f t="shared" si="2"/>
        <v>#DIV/0!</v>
      </c>
      <c r="H56" s="74"/>
      <c r="I56" s="74"/>
    </row>
    <row r="57" spans="1:9" s="1" customFormat="1" ht="51" hidden="1">
      <c r="A57" s="27" t="s">
        <v>22</v>
      </c>
      <c r="B57" s="72"/>
      <c r="C57" s="72"/>
      <c r="D57" s="72"/>
      <c r="E57" s="72"/>
      <c r="F57" s="72"/>
      <c r="G57" s="45" t="e">
        <f t="shared" si="2"/>
        <v>#DIV/0!</v>
      </c>
      <c r="H57" s="75"/>
      <c r="I57" s="75"/>
    </row>
    <row r="58" spans="1:9" s="32" customFormat="1" ht="47.25" hidden="1">
      <c r="A58" s="21" t="s">
        <v>23</v>
      </c>
      <c r="B58" s="69"/>
      <c r="C58" s="4"/>
      <c r="D58" s="4"/>
      <c r="E58" s="69">
        <f>SUM(E61)</f>
        <v>14.3</v>
      </c>
      <c r="F58" s="69">
        <f>SUM(F61)</f>
        <v>15.665099999999999</v>
      </c>
      <c r="G58" s="45">
        <f t="shared" si="2"/>
        <v>109.54615384615383</v>
      </c>
      <c r="H58" s="84"/>
      <c r="I58" s="84"/>
    </row>
    <row r="59" spans="1:9" s="32" customFormat="1" ht="45" hidden="1">
      <c r="A59" s="22" t="s">
        <v>24</v>
      </c>
      <c r="B59" s="69">
        <v>67</v>
      </c>
      <c r="C59" s="4">
        <v>68.3</v>
      </c>
      <c r="D59" s="45">
        <f>C59/B59*100</f>
        <v>101.94029850746269</v>
      </c>
      <c r="E59" s="69"/>
      <c r="F59" s="4"/>
      <c r="G59" s="45" t="e">
        <f t="shared" si="2"/>
        <v>#DIV/0!</v>
      </c>
      <c r="H59" s="84"/>
      <c r="I59" s="84"/>
    </row>
    <row r="60" spans="1:9" s="16" customFormat="1" ht="47.25" hidden="1">
      <c r="A60" s="14" t="s">
        <v>7</v>
      </c>
      <c r="B60" s="69"/>
      <c r="C60" s="4"/>
      <c r="D60" s="4"/>
      <c r="E60" s="69">
        <f>SUM(E58)</f>
        <v>14.3</v>
      </c>
      <c r="F60" s="69">
        <f>SUM(F58)</f>
        <v>15.665099999999999</v>
      </c>
      <c r="G60" s="45">
        <f t="shared" si="2"/>
        <v>109.54615384615383</v>
      </c>
      <c r="H60" s="72"/>
      <c r="I60" s="72"/>
    </row>
    <row r="61" spans="1:9" s="32" customFormat="1" ht="38.25" hidden="1">
      <c r="A61" s="27" t="s">
        <v>25</v>
      </c>
      <c r="B61" s="69"/>
      <c r="C61" s="4"/>
      <c r="D61" s="4"/>
      <c r="E61" s="69">
        <v>14.3</v>
      </c>
      <c r="F61" s="45">
        <f>42217/1000*0.3+3</f>
        <v>15.665099999999999</v>
      </c>
      <c r="G61" s="45">
        <f t="shared" si="2"/>
        <v>109.54615384615383</v>
      </c>
      <c r="H61" s="84"/>
      <c r="I61" s="84"/>
    </row>
    <row r="62" spans="1:9" s="1" customFormat="1" ht="0.75" customHeight="1" hidden="1">
      <c r="A62" s="20" t="s">
        <v>26</v>
      </c>
      <c r="B62" s="7"/>
      <c r="C62" s="33"/>
      <c r="D62" s="33"/>
      <c r="E62" s="7">
        <f>SUM(E63)</f>
        <v>0</v>
      </c>
      <c r="F62" s="7">
        <f>SUM(F63)</f>
        <v>4.6673</v>
      </c>
      <c r="G62" s="45" t="e">
        <f t="shared" si="2"/>
        <v>#DIV/0!</v>
      </c>
      <c r="H62" s="75"/>
      <c r="I62" s="75"/>
    </row>
    <row r="63" spans="1:9" s="1" customFormat="1" ht="63" hidden="1">
      <c r="A63" s="21" t="s">
        <v>27</v>
      </c>
      <c r="B63" s="45"/>
      <c r="C63" s="4"/>
      <c r="D63" s="4"/>
      <c r="E63" s="45">
        <f>SUM(E64)</f>
        <v>0</v>
      </c>
      <c r="F63" s="45">
        <f>SUM(F64)</f>
        <v>4.6673</v>
      </c>
      <c r="G63" s="45" t="e">
        <f t="shared" si="2"/>
        <v>#DIV/0!</v>
      </c>
      <c r="H63" s="75"/>
      <c r="I63" s="75"/>
    </row>
    <row r="64" spans="1:9" s="1" customFormat="1" ht="47.25" hidden="1">
      <c r="A64" s="34" t="s">
        <v>28</v>
      </c>
      <c r="B64" s="45"/>
      <c r="C64" s="4"/>
      <c r="D64" s="4"/>
      <c r="E64" s="45">
        <v>0</v>
      </c>
      <c r="F64" s="45">
        <f>4667.3/1000</f>
        <v>4.6673</v>
      </c>
      <c r="G64" s="45" t="e">
        <f t="shared" si="2"/>
        <v>#DIV/0!</v>
      </c>
      <c r="H64" s="77"/>
      <c r="I64" s="77"/>
    </row>
    <row r="65" spans="1:9" s="1" customFormat="1" ht="63" hidden="1">
      <c r="A65" s="35" t="s">
        <v>29</v>
      </c>
      <c r="B65" s="33"/>
      <c r="C65" s="33"/>
      <c r="D65" s="33"/>
      <c r="E65" s="33"/>
      <c r="F65" s="33"/>
      <c r="G65" s="45" t="e">
        <f t="shared" si="2"/>
        <v>#DIV/0!</v>
      </c>
      <c r="H65" s="75"/>
      <c r="I65" s="75"/>
    </row>
    <row r="66" spans="1:9" s="37" customFormat="1" ht="53.25" customHeight="1" hidden="1">
      <c r="A66" s="36" t="s">
        <v>30</v>
      </c>
      <c r="B66" s="69"/>
      <c r="C66" s="45"/>
      <c r="D66" s="45"/>
      <c r="E66" s="69">
        <v>61.8</v>
      </c>
      <c r="F66" s="45">
        <f>345.5/1000</f>
        <v>0.3455</v>
      </c>
      <c r="G66" s="45">
        <f t="shared" si="2"/>
        <v>0.5590614886731391</v>
      </c>
      <c r="H66" s="75"/>
      <c r="I66" s="75"/>
    </row>
    <row r="67" spans="1:9" s="53" customFormat="1" ht="30" customHeight="1">
      <c r="A67" s="52" t="s">
        <v>31</v>
      </c>
      <c r="B67" s="7"/>
      <c r="C67" s="7"/>
      <c r="D67" s="7">
        <f>(D10+D32)/2</f>
        <v>89.86448392600838</v>
      </c>
      <c r="E67" s="7">
        <f>E10+E32</f>
        <v>55724.1</v>
      </c>
      <c r="F67" s="7">
        <f>F10+F32</f>
        <v>50165.5</v>
      </c>
      <c r="G67" s="7">
        <f t="shared" si="2"/>
        <v>90.0247828138992</v>
      </c>
      <c r="H67" s="79">
        <f>D67-G67</f>
        <v>-0.1602988878908178</v>
      </c>
      <c r="I67" s="7">
        <f>(I10+I32)/2</f>
        <v>1.8333333333333335</v>
      </c>
    </row>
    <row r="68" spans="1:9" ht="21" customHeight="1" hidden="1">
      <c r="A68" s="38" t="s">
        <v>32</v>
      </c>
      <c r="B68" s="11"/>
      <c r="C68" s="10"/>
      <c r="D68" s="10"/>
      <c r="E68" s="11"/>
      <c r="F68" s="11"/>
      <c r="G68" s="45"/>
      <c r="H68" s="47"/>
      <c r="I68" s="47"/>
    </row>
    <row r="69" spans="1:9" ht="22.5" customHeight="1" hidden="1">
      <c r="A69" s="39" t="s">
        <v>33</v>
      </c>
      <c r="B69" s="10"/>
      <c r="C69" s="10"/>
      <c r="D69" s="10"/>
      <c r="E69" s="10">
        <f>SUM(E67)</f>
        <v>55724.1</v>
      </c>
      <c r="F69" s="10">
        <f>SUM(F67)</f>
        <v>50165.5</v>
      </c>
      <c r="G69" s="45">
        <f>F69/E69*100</f>
        <v>90.0247828138992</v>
      </c>
      <c r="H69" s="47"/>
      <c r="I69" s="47"/>
    </row>
    <row r="70" spans="1:9" ht="22.5" customHeight="1" hidden="1">
      <c r="A70" s="39" t="s">
        <v>34</v>
      </c>
      <c r="B70" s="10"/>
      <c r="C70" s="10"/>
      <c r="D70" s="10"/>
      <c r="E70" s="10">
        <f>SUM(E71:E73)</f>
        <v>561.9</v>
      </c>
      <c r="F70" s="10">
        <f>SUM(F71:F73)</f>
        <v>420.25619600000005</v>
      </c>
      <c r="G70" s="45">
        <f>F70/E70*100</f>
        <v>74.7919907456843</v>
      </c>
      <c r="H70" s="47"/>
      <c r="I70" s="47"/>
    </row>
    <row r="71" spans="1:9" ht="15.75" hidden="1">
      <c r="A71" s="40" t="s">
        <v>35</v>
      </c>
      <c r="B71" s="41"/>
      <c r="C71" s="41"/>
      <c r="D71" s="41"/>
      <c r="E71" s="41">
        <f>SUM(E66+E64+E56)</f>
        <v>61.8</v>
      </c>
      <c r="F71" s="41">
        <f>SUM(F66+F64+F56)</f>
        <v>5.0128</v>
      </c>
      <c r="G71" s="45">
        <f>F71/E71*100</f>
        <v>8.111326860841425</v>
      </c>
      <c r="H71" s="47"/>
      <c r="I71" s="47"/>
    </row>
    <row r="72" spans="1:9" ht="15.75" hidden="1">
      <c r="A72" s="40" t="s">
        <v>36</v>
      </c>
      <c r="B72" s="41"/>
      <c r="C72" s="41"/>
      <c r="D72" s="41"/>
      <c r="E72" s="41">
        <f>SUM(E14+E43+E48+E53+E60)</f>
        <v>500.09999999999997</v>
      </c>
      <c r="F72" s="41">
        <f>SUM(F14+F43+F48+F53+F60)</f>
        <v>415.243396</v>
      </c>
      <c r="G72" s="45">
        <f>F72/E72*100</f>
        <v>83.03207278544292</v>
      </c>
      <c r="H72" s="47"/>
      <c r="I72" s="47"/>
    </row>
    <row r="73" spans="1:9" ht="15.75" hidden="1">
      <c r="A73" s="40" t="s">
        <v>37</v>
      </c>
      <c r="B73" s="41"/>
      <c r="C73" s="41"/>
      <c r="D73" s="41"/>
      <c r="E73" s="41">
        <f>SUM(E28+E55)</f>
        <v>0</v>
      </c>
      <c r="F73" s="41">
        <f>SUM(F28+F55)</f>
        <v>0</v>
      </c>
      <c r="G73" s="45">
        <v>0</v>
      </c>
      <c r="H73" s="47"/>
      <c r="I73" s="47"/>
    </row>
    <row r="74" spans="1:9" ht="15.75" hidden="1">
      <c r="A74" s="42" t="s">
        <v>38</v>
      </c>
      <c r="B74" s="41"/>
      <c r="C74" s="41"/>
      <c r="D74" s="41"/>
      <c r="E74" s="41">
        <f>SUM(E39)</f>
        <v>0</v>
      </c>
      <c r="F74" s="41">
        <f>SUM(F39)</f>
        <v>0</v>
      </c>
      <c r="G74" s="45" t="e">
        <f>F74/E74*100</f>
        <v>#DIV/0!</v>
      </c>
      <c r="H74" s="47"/>
      <c r="I74" s="47"/>
    </row>
    <row r="75" spans="1:7" ht="15.75">
      <c r="A75" s="43"/>
      <c r="B75" s="44"/>
      <c r="C75" s="44"/>
      <c r="D75" s="44"/>
      <c r="E75" s="44"/>
      <c r="F75" s="44"/>
      <c r="G75" s="44"/>
    </row>
    <row r="165" ht="15.75"/>
    <row r="166" ht="15.75"/>
    <row r="167" ht="15.75"/>
    <row r="168" ht="15.75"/>
    <row r="169" ht="15.75"/>
    <row r="170" ht="15.75"/>
  </sheetData>
  <mergeCells count="9">
    <mergeCell ref="G1:I1"/>
    <mergeCell ref="A2:I2"/>
    <mergeCell ref="A3:I5"/>
    <mergeCell ref="B8:D8"/>
    <mergeCell ref="H8:H9"/>
    <mergeCell ref="I8:I9"/>
    <mergeCell ref="A6:G6"/>
    <mergeCell ref="A8:A9"/>
    <mergeCell ref="E8:G8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81"/>
  <sheetViews>
    <sheetView zoomScale="75" zoomScaleNormal="75" workbookViewId="0" topLeftCell="A4">
      <selection activeCell="M16" sqref="M16"/>
    </sheetView>
  </sheetViews>
  <sheetFormatPr defaultColWidth="9.00390625" defaultRowHeight="12.75"/>
  <cols>
    <col min="1" max="1" width="51.625" style="2" customWidth="1"/>
    <col min="2" max="2" width="10.25390625" style="3" customWidth="1"/>
    <col min="3" max="4" width="11.375" style="3" customWidth="1"/>
    <col min="5" max="5" width="11.75390625" style="3" customWidth="1"/>
    <col min="6" max="6" width="10.75390625" style="3" customWidth="1"/>
    <col min="7" max="7" width="9.25390625" style="3" customWidth="1"/>
    <col min="8" max="16384" width="8.875" style="2" customWidth="1"/>
  </cols>
  <sheetData>
    <row r="1" spans="7:9" ht="15.75">
      <c r="G1" s="96" t="s">
        <v>173</v>
      </c>
      <c r="H1" s="96"/>
      <c r="I1" s="96"/>
    </row>
    <row r="2" spans="1:9" ht="18.75">
      <c r="A2" s="105" t="s">
        <v>2</v>
      </c>
      <c r="B2" s="105"/>
      <c r="C2" s="105"/>
      <c r="D2" s="105"/>
      <c r="E2" s="105"/>
      <c r="F2" s="105"/>
      <c r="G2" s="105"/>
      <c r="H2" s="105"/>
      <c r="I2" s="105"/>
    </row>
    <row r="3" spans="1:9" ht="15.75">
      <c r="A3" s="104" t="s">
        <v>175</v>
      </c>
      <c r="B3" s="104"/>
      <c r="C3" s="104"/>
      <c r="D3" s="104"/>
      <c r="E3" s="104"/>
      <c r="F3" s="104"/>
      <c r="G3" s="104"/>
      <c r="H3" s="104"/>
      <c r="I3" s="104"/>
    </row>
    <row r="4" spans="1:9" ht="15.75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5.75">
      <c r="A5" s="104"/>
      <c r="B5" s="104"/>
      <c r="C5" s="104"/>
      <c r="D5" s="104"/>
      <c r="E5" s="104"/>
      <c r="F5" s="104"/>
      <c r="G5" s="104"/>
      <c r="H5" s="104"/>
      <c r="I5" s="104"/>
    </row>
    <row r="6" spans="1:7" ht="15.75">
      <c r="A6" s="102"/>
      <c r="B6" s="102"/>
      <c r="C6" s="102"/>
      <c r="D6" s="102"/>
      <c r="E6" s="102"/>
      <c r="F6" s="102"/>
      <c r="G6" s="102"/>
    </row>
    <row r="7" ht="15.75">
      <c r="G7" s="2" t="s">
        <v>3</v>
      </c>
    </row>
    <row r="8" spans="1:9" s="5" customFormat="1" ht="48.75" customHeight="1">
      <c r="A8" s="100" t="s">
        <v>4</v>
      </c>
      <c r="B8" s="97" t="s">
        <v>5</v>
      </c>
      <c r="C8" s="98"/>
      <c r="D8" s="99"/>
      <c r="E8" s="103" t="s">
        <v>6</v>
      </c>
      <c r="F8" s="103"/>
      <c r="G8" s="103"/>
      <c r="H8" s="100" t="s">
        <v>178</v>
      </c>
      <c r="I8" s="100" t="s">
        <v>0</v>
      </c>
    </row>
    <row r="9" spans="1:9" s="5" customFormat="1" ht="36" customHeight="1">
      <c r="A9" s="100"/>
      <c r="B9" s="4" t="s">
        <v>145</v>
      </c>
      <c r="C9" s="4" t="s">
        <v>146</v>
      </c>
      <c r="D9" s="4" t="s">
        <v>39</v>
      </c>
      <c r="E9" s="4" t="s">
        <v>145</v>
      </c>
      <c r="F9" s="4" t="s">
        <v>146</v>
      </c>
      <c r="G9" s="4" t="s">
        <v>39</v>
      </c>
      <c r="H9" s="100"/>
      <c r="I9" s="101"/>
    </row>
    <row r="10" spans="1:9" s="5" customFormat="1" ht="94.5">
      <c r="A10" s="6" t="s">
        <v>89</v>
      </c>
      <c r="B10" s="7"/>
      <c r="C10" s="8"/>
      <c r="D10" s="7">
        <f>D11</f>
        <v>49.5</v>
      </c>
      <c r="E10" s="7">
        <v>33783.7</v>
      </c>
      <c r="F10" s="7">
        <v>32419.8</v>
      </c>
      <c r="G10" s="7">
        <f aca="true" t="shared" si="0" ref="G10:G73">F10/E10*100</f>
        <v>95.96284598785806</v>
      </c>
      <c r="H10" s="4"/>
      <c r="I10" s="7">
        <f>I11</f>
        <v>0</v>
      </c>
    </row>
    <row r="11" spans="1:9" s="5" customFormat="1" ht="66" customHeight="1">
      <c r="A11" s="9" t="s">
        <v>90</v>
      </c>
      <c r="B11" s="10"/>
      <c r="C11" s="11"/>
      <c r="D11" s="45">
        <v>49.5</v>
      </c>
      <c r="E11" s="45">
        <v>33783.7</v>
      </c>
      <c r="F11" s="45">
        <v>32419.8</v>
      </c>
      <c r="G11" s="45">
        <f t="shared" si="0"/>
        <v>95.96284598785806</v>
      </c>
      <c r="H11" s="85" t="s">
        <v>201</v>
      </c>
      <c r="I11" s="4">
        <v>0</v>
      </c>
    </row>
    <row r="12" spans="1:9" s="5" customFormat="1" ht="31.5">
      <c r="A12" s="14" t="s">
        <v>147</v>
      </c>
      <c r="B12" s="13">
        <v>102</v>
      </c>
      <c r="C12" s="11">
        <v>110.3</v>
      </c>
      <c r="D12" s="10">
        <f aca="true" t="shared" si="1" ref="D12:D17">C12/B12*100</f>
        <v>108.13725490196077</v>
      </c>
      <c r="E12" s="10"/>
      <c r="F12" s="11"/>
      <c r="G12" s="45"/>
      <c r="H12" s="4"/>
      <c r="I12" s="4"/>
    </row>
    <row r="13" spans="1:9" s="16" customFormat="1" ht="47.25">
      <c r="A13" s="14" t="s">
        <v>148</v>
      </c>
      <c r="B13" s="68">
        <v>2</v>
      </c>
      <c r="C13" s="11">
        <v>3</v>
      </c>
      <c r="D13" s="10">
        <f t="shared" si="1"/>
        <v>150</v>
      </c>
      <c r="E13" s="15"/>
      <c r="F13" s="15"/>
      <c r="G13" s="45"/>
      <c r="H13" s="72"/>
      <c r="I13" s="72"/>
    </row>
    <row r="14" spans="1:9" s="5" customFormat="1" ht="36.75" customHeight="1">
      <c r="A14" s="55" t="s">
        <v>149</v>
      </c>
      <c r="B14" s="10">
        <v>360</v>
      </c>
      <c r="C14" s="11">
        <v>755</v>
      </c>
      <c r="D14" s="10">
        <v>-109.7</v>
      </c>
      <c r="E14" s="10"/>
      <c r="F14" s="10"/>
      <c r="G14" s="45"/>
      <c r="H14" s="4"/>
      <c r="I14" s="4"/>
    </row>
    <row r="15" spans="1:9" s="5" customFormat="1" ht="94.5">
      <c r="A15" s="56" t="s">
        <v>150</v>
      </c>
      <c r="B15" s="45"/>
      <c r="C15" s="4"/>
      <c r="D15" s="45">
        <f>D16</f>
        <v>108.34027656820801</v>
      </c>
      <c r="E15" s="45">
        <v>124991.1</v>
      </c>
      <c r="F15" s="45">
        <v>127432.5</v>
      </c>
      <c r="G15" s="45">
        <f t="shared" si="0"/>
        <v>101.95325907204594</v>
      </c>
      <c r="H15" s="4"/>
      <c r="I15" s="4">
        <v>3</v>
      </c>
    </row>
    <row r="16" spans="1:9" s="5" customFormat="1" ht="94.5">
      <c r="A16" s="54" t="s">
        <v>151</v>
      </c>
      <c r="B16" s="45"/>
      <c r="C16" s="4"/>
      <c r="D16" s="45">
        <f>(D17+D18+D19+D20+D21)/4</f>
        <v>108.34027656820801</v>
      </c>
      <c r="E16" s="45">
        <v>124991.1</v>
      </c>
      <c r="F16" s="45">
        <v>127432.5</v>
      </c>
      <c r="G16" s="45">
        <f t="shared" si="0"/>
        <v>101.95325907204594</v>
      </c>
      <c r="H16" s="45">
        <v>6.3</v>
      </c>
      <c r="I16" s="4">
        <v>3</v>
      </c>
    </row>
    <row r="17" spans="1:9" s="5" customFormat="1" ht="31.5">
      <c r="A17" s="55" t="s">
        <v>91</v>
      </c>
      <c r="B17" s="10">
        <v>2326</v>
      </c>
      <c r="C17" s="11">
        <v>2193</v>
      </c>
      <c r="D17" s="10">
        <f t="shared" si="1"/>
        <v>94.28202923473775</v>
      </c>
      <c r="E17" s="10"/>
      <c r="F17" s="10"/>
      <c r="G17" s="45"/>
      <c r="H17" s="4"/>
      <c r="I17" s="4"/>
    </row>
    <row r="18" spans="1:9" s="5" customFormat="1" ht="31.5">
      <c r="A18" s="54" t="s">
        <v>92</v>
      </c>
      <c r="B18" s="10">
        <v>5</v>
      </c>
      <c r="C18" s="11">
        <v>3</v>
      </c>
      <c r="D18" s="10">
        <v>140</v>
      </c>
      <c r="E18" s="10"/>
      <c r="F18" s="10"/>
      <c r="G18" s="45"/>
      <c r="H18" s="4"/>
      <c r="I18" s="4"/>
    </row>
    <row r="19" spans="1:9" s="5" customFormat="1" ht="47.25" hidden="1">
      <c r="A19" s="55" t="s">
        <v>93</v>
      </c>
      <c r="B19" s="10"/>
      <c r="C19" s="11"/>
      <c r="D19" s="10"/>
      <c r="E19" s="10"/>
      <c r="F19" s="10"/>
      <c r="G19" s="45"/>
      <c r="H19" s="4"/>
      <c r="I19" s="4"/>
    </row>
    <row r="20" spans="1:9" s="5" customFormat="1" ht="45.75" customHeight="1">
      <c r="A20" s="55" t="s">
        <v>202</v>
      </c>
      <c r="B20" s="10">
        <v>40.8</v>
      </c>
      <c r="C20" s="11">
        <v>40</v>
      </c>
      <c r="D20" s="10">
        <f>C20/B20*100</f>
        <v>98.03921568627452</v>
      </c>
      <c r="E20" s="10"/>
      <c r="F20" s="10"/>
      <c r="G20" s="45"/>
      <c r="H20" s="4"/>
      <c r="I20" s="4"/>
    </row>
    <row r="21" spans="1:9" s="5" customFormat="1" ht="63">
      <c r="A21" s="55" t="s">
        <v>94</v>
      </c>
      <c r="B21" s="10">
        <v>57.7</v>
      </c>
      <c r="C21" s="11">
        <v>58.3</v>
      </c>
      <c r="D21" s="10">
        <f>C21/B21*100</f>
        <v>101.03986135181975</v>
      </c>
      <c r="E21" s="10"/>
      <c r="F21" s="10"/>
      <c r="G21" s="45"/>
      <c r="H21" s="4"/>
      <c r="I21" s="4"/>
    </row>
    <row r="22" spans="1:9" s="5" customFormat="1" ht="78.75">
      <c r="A22" s="56" t="s">
        <v>159</v>
      </c>
      <c r="B22" s="70"/>
      <c r="C22" s="26"/>
      <c r="D22" s="71">
        <f>D23</f>
        <v>103.97402068048225</v>
      </c>
      <c r="E22" s="71">
        <v>5813.9</v>
      </c>
      <c r="F22" s="71">
        <v>5503.9</v>
      </c>
      <c r="G22" s="71">
        <f t="shared" si="0"/>
        <v>94.66795094514869</v>
      </c>
      <c r="H22" s="33"/>
      <c r="I22" s="71">
        <f>I23</f>
        <v>3</v>
      </c>
    </row>
    <row r="23" spans="1:9" s="5" customFormat="1" ht="63">
      <c r="A23" s="57" t="s">
        <v>95</v>
      </c>
      <c r="B23" s="10"/>
      <c r="C23" s="11"/>
      <c r="D23" s="45">
        <f>(D24+D25+D26+D27+D28)/5</f>
        <v>103.97402068048225</v>
      </c>
      <c r="E23" s="45">
        <v>5813.9</v>
      </c>
      <c r="F23" s="45">
        <v>5503.9</v>
      </c>
      <c r="G23" s="45">
        <f t="shared" si="0"/>
        <v>94.66795094514869</v>
      </c>
      <c r="H23" s="85" t="s">
        <v>184</v>
      </c>
      <c r="I23" s="4">
        <v>3</v>
      </c>
    </row>
    <row r="24" spans="1:9" s="5" customFormat="1" ht="47.25">
      <c r="A24" s="60" t="s">
        <v>96</v>
      </c>
      <c r="B24" s="10">
        <v>1420</v>
      </c>
      <c r="C24" s="11">
        <v>1420</v>
      </c>
      <c r="D24" s="10">
        <f>C24/B24*100</f>
        <v>100</v>
      </c>
      <c r="E24" s="10"/>
      <c r="F24" s="10"/>
      <c r="G24" s="45"/>
      <c r="H24" s="4"/>
      <c r="I24" s="4"/>
    </row>
    <row r="25" spans="1:9" s="5" customFormat="1" ht="47.25">
      <c r="A25" s="19" t="s">
        <v>97</v>
      </c>
      <c r="B25" s="10">
        <v>84.4</v>
      </c>
      <c r="C25" s="11">
        <v>84.4</v>
      </c>
      <c r="D25" s="10">
        <f>C25/B25*100</f>
        <v>100</v>
      </c>
      <c r="E25" s="10"/>
      <c r="F25" s="10"/>
      <c r="G25" s="45"/>
      <c r="H25" s="4"/>
      <c r="I25" s="4"/>
    </row>
    <row r="26" spans="1:9" s="5" customFormat="1" ht="47.25">
      <c r="A26" s="19" t="s">
        <v>98</v>
      </c>
      <c r="B26" s="10">
        <v>91.4</v>
      </c>
      <c r="C26" s="11">
        <v>95</v>
      </c>
      <c r="D26" s="10">
        <f>C26/B26*100</f>
        <v>103.93873085339168</v>
      </c>
      <c r="E26" s="10"/>
      <c r="F26" s="10"/>
      <c r="G26" s="45"/>
      <c r="H26" s="4"/>
      <c r="I26" s="4"/>
    </row>
    <row r="27" spans="1:9" s="5" customFormat="1" ht="63">
      <c r="A27" s="19" t="s">
        <v>99</v>
      </c>
      <c r="B27" s="10">
        <v>68</v>
      </c>
      <c r="C27" s="11">
        <v>74.3</v>
      </c>
      <c r="D27" s="10">
        <f>C27/B27*100</f>
        <v>109.26470588235293</v>
      </c>
      <c r="E27" s="10"/>
      <c r="F27" s="10"/>
      <c r="G27" s="45"/>
      <c r="H27" s="4"/>
      <c r="I27" s="4"/>
    </row>
    <row r="28" spans="1:9" s="5" customFormat="1" ht="63">
      <c r="A28" s="19" t="s">
        <v>100</v>
      </c>
      <c r="B28" s="10">
        <v>60</v>
      </c>
      <c r="C28" s="11">
        <v>64</v>
      </c>
      <c r="D28" s="10">
        <f>C28/B28*100</f>
        <v>106.66666666666667</v>
      </c>
      <c r="E28" s="10"/>
      <c r="F28" s="10"/>
      <c r="G28" s="45"/>
      <c r="H28" s="4"/>
      <c r="I28" s="4"/>
    </row>
    <row r="29" spans="1:9" s="5" customFormat="1" ht="94.5">
      <c r="A29" s="59" t="s">
        <v>158</v>
      </c>
      <c r="B29" s="71"/>
      <c r="C29" s="33"/>
      <c r="D29" s="71">
        <f>D30</f>
        <v>100</v>
      </c>
      <c r="E29" s="71">
        <v>2474.5</v>
      </c>
      <c r="F29" s="71">
        <v>2228.8</v>
      </c>
      <c r="G29" s="71">
        <f t="shared" si="0"/>
        <v>90.07072135785008</v>
      </c>
      <c r="H29" s="33"/>
      <c r="I29" s="71">
        <f>I30</f>
        <v>3</v>
      </c>
    </row>
    <row r="30" spans="1:9" s="5" customFormat="1" ht="47.25">
      <c r="A30" s="58" t="s">
        <v>152</v>
      </c>
      <c r="B30" s="10"/>
      <c r="C30" s="11"/>
      <c r="D30" s="10">
        <f>D31</f>
        <v>100</v>
      </c>
      <c r="E30" s="10">
        <v>2474.5</v>
      </c>
      <c r="F30" s="10">
        <v>2228.8</v>
      </c>
      <c r="G30" s="45">
        <f t="shared" si="0"/>
        <v>90.07072135785008</v>
      </c>
      <c r="H30" s="85" t="s">
        <v>185</v>
      </c>
      <c r="I30" s="4">
        <v>3</v>
      </c>
    </row>
    <row r="31" spans="1:9" s="5" customFormat="1" ht="15.75">
      <c r="A31" s="19" t="s">
        <v>101</v>
      </c>
      <c r="B31" s="10">
        <v>14</v>
      </c>
      <c r="C31" s="11">
        <v>14</v>
      </c>
      <c r="D31" s="10">
        <f>C31/B31*100</f>
        <v>100</v>
      </c>
      <c r="E31" s="10"/>
      <c r="F31" s="10"/>
      <c r="G31" s="45"/>
      <c r="H31" s="85"/>
      <c r="I31" s="4"/>
    </row>
    <row r="32" spans="1:9" s="5" customFormat="1" ht="47.25">
      <c r="A32" s="19" t="s">
        <v>102</v>
      </c>
      <c r="B32" s="10"/>
      <c r="C32" s="11"/>
      <c r="D32" s="11"/>
      <c r="E32" s="10"/>
      <c r="F32" s="10"/>
      <c r="G32" s="45"/>
      <c r="H32" s="85"/>
      <c r="I32" s="4"/>
    </row>
    <row r="33" spans="1:9" s="5" customFormat="1" ht="63">
      <c r="A33" s="59" t="s">
        <v>103</v>
      </c>
      <c r="B33" s="71"/>
      <c r="C33" s="33"/>
      <c r="D33" s="71">
        <f>(D34+D37)/2</f>
        <v>119.47368421052632</v>
      </c>
      <c r="E33" s="71">
        <v>10516.9</v>
      </c>
      <c r="F33" s="71">
        <v>11893.1</v>
      </c>
      <c r="G33" s="71">
        <f t="shared" si="0"/>
        <v>113.08560507373846</v>
      </c>
      <c r="H33" s="86"/>
      <c r="I33" s="71">
        <f>(I34+I37)/2</f>
        <v>3.5</v>
      </c>
    </row>
    <row r="34" spans="1:9" s="5" customFormat="1" ht="63">
      <c r="A34" s="58" t="s">
        <v>153</v>
      </c>
      <c r="B34" s="45"/>
      <c r="C34" s="4"/>
      <c r="D34" s="45">
        <f>(D35+D36)/2</f>
        <v>100</v>
      </c>
      <c r="E34" s="45">
        <v>2127</v>
      </c>
      <c r="F34" s="45">
        <v>2022.5</v>
      </c>
      <c r="G34" s="45">
        <f t="shared" si="0"/>
        <v>95.08697696285849</v>
      </c>
      <c r="H34" s="85" t="s">
        <v>186</v>
      </c>
      <c r="I34" s="45">
        <v>3</v>
      </c>
    </row>
    <row r="35" spans="1:9" s="5" customFormat="1" ht="63">
      <c r="A35" s="19" t="s">
        <v>104</v>
      </c>
      <c r="B35" s="10">
        <v>321</v>
      </c>
      <c r="C35" s="11">
        <v>321</v>
      </c>
      <c r="D35" s="10">
        <f aca="true" t="shared" si="2" ref="D35:D42">C35/B35*100</f>
        <v>100</v>
      </c>
      <c r="E35" s="10"/>
      <c r="F35" s="10"/>
      <c r="G35" s="45"/>
      <c r="H35" s="85"/>
      <c r="I35" s="4"/>
    </row>
    <row r="36" spans="1:9" s="5" customFormat="1" ht="94.5">
      <c r="A36" s="19" t="s">
        <v>203</v>
      </c>
      <c r="B36" s="10">
        <v>84.3</v>
      </c>
      <c r="C36" s="11">
        <v>84.3</v>
      </c>
      <c r="D36" s="10">
        <f t="shared" si="2"/>
        <v>100</v>
      </c>
      <c r="E36" s="10"/>
      <c r="F36" s="10"/>
      <c r="G36" s="45"/>
      <c r="H36" s="85"/>
      <c r="I36" s="4"/>
    </row>
    <row r="37" spans="1:9" s="5" customFormat="1" ht="47.25">
      <c r="A37" s="19" t="s">
        <v>105</v>
      </c>
      <c r="B37" s="10"/>
      <c r="C37" s="11"/>
      <c r="D37" s="10">
        <f>(D38+D39+D40+D41+D42)/5</f>
        <v>138.94736842105263</v>
      </c>
      <c r="E37" s="10">
        <v>8389.9</v>
      </c>
      <c r="F37" s="10">
        <v>9870.6</v>
      </c>
      <c r="G37" s="45">
        <f t="shared" si="0"/>
        <v>117.64860129441352</v>
      </c>
      <c r="H37" s="85" t="s">
        <v>187</v>
      </c>
      <c r="I37" s="4">
        <v>4</v>
      </c>
    </row>
    <row r="38" spans="1:9" s="5" customFormat="1" ht="47.25">
      <c r="A38" s="19" t="s">
        <v>154</v>
      </c>
      <c r="B38" s="24">
        <v>3.8</v>
      </c>
      <c r="C38" s="11">
        <v>3.7</v>
      </c>
      <c r="D38" s="10">
        <f t="shared" si="2"/>
        <v>97.36842105263159</v>
      </c>
      <c r="E38" s="10"/>
      <c r="F38" s="10"/>
      <c r="G38" s="45"/>
      <c r="H38" s="85"/>
      <c r="I38" s="4"/>
    </row>
    <row r="39" spans="1:9" s="5" customFormat="1" ht="63">
      <c r="A39" s="19" t="s">
        <v>155</v>
      </c>
      <c r="B39" s="10">
        <v>3.8</v>
      </c>
      <c r="C39" s="11">
        <v>3.7</v>
      </c>
      <c r="D39" s="10">
        <f t="shared" si="2"/>
        <v>97.36842105263159</v>
      </c>
      <c r="E39" s="10"/>
      <c r="F39" s="10"/>
      <c r="G39" s="45"/>
      <c r="H39" s="85"/>
      <c r="I39" s="4"/>
    </row>
    <row r="40" spans="1:9" s="5" customFormat="1" ht="63">
      <c r="A40" s="19" t="s">
        <v>106</v>
      </c>
      <c r="B40" s="10">
        <v>28</v>
      </c>
      <c r="C40" s="11">
        <v>28</v>
      </c>
      <c r="D40" s="10">
        <f t="shared" si="2"/>
        <v>100</v>
      </c>
      <c r="E40" s="10"/>
      <c r="F40" s="10"/>
      <c r="G40" s="45"/>
      <c r="H40" s="85"/>
      <c r="I40" s="4"/>
    </row>
    <row r="41" spans="1:9" s="5" customFormat="1" ht="47.25">
      <c r="A41" s="19" t="s">
        <v>156</v>
      </c>
      <c r="B41" s="10">
        <v>10</v>
      </c>
      <c r="C41" s="11">
        <v>15</v>
      </c>
      <c r="D41" s="10">
        <f t="shared" si="2"/>
        <v>150</v>
      </c>
      <c r="E41" s="10"/>
      <c r="F41" s="10"/>
      <c r="G41" s="45"/>
      <c r="H41" s="85"/>
      <c r="I41" s="4"/>
    </row>
    <row r="42" spans="1:9" s="5" customFormat="1" ht="78.75">
      <c r="A42" s="19" t="s">
        <v>157</v>
      </c>
      <c r="B42" s="10">
        <v>2</v>
      </c>
      <c r="C42" s="11">
        <v>5</v>
      </c>
      <c r="D42" s="10">
        <f t="shared" si="2"/>
        <v>250</v>
      </c>
      <c r="E42" s="10"/>
      <c r="F42" s="10"/>
      <c r="G42" s="45"/>
      <c r="H42" s="85"/>
      <c r="I42" s="4"/>
    </row>
    <row r="43" spans="1:9" s="5" customFormat="1" ht="15.75" hidden="1">
      <c r="A43" s="19"/>
      <c r="B43" s="10"/>
      <c r="C43" s="11"/>
      <c r="D43" s="11"/>
      <c r="E43" s="10"/>
      <c r="F43" s="10"/>
      <c r="G43" s="45" t="e">
        <f t="shared" si="0"/>
        <v>#DIV/0!</v>
      </c>
      <c r="H43" s="85"/>
      <c r="I43" s="4"/>
    </row>
    <row r="44" spans="1:9" s="5" customFormat="1" ht="15.75" hidden="1">
      <c r="A44" s="19"/>
      <c r="B44" s="10"/>
      <c r="C44" s="11"/>
      <c r="D44" s="11"/>
      <c r="E44" s="10"/>
      <c r="F44" s="10"/>
      <c r="G44" s="45" t="e">
        <f t="shared" si="0"/>
        <v>#DIV/0!</v>
      </c>
      <c r="H44" s="85"/>
      <c r="I44" s="4"/>
    </row>
    <row r="45" spans="1:9" s="5" customFormat="1" ht="62.25" customHeight="1" hidden="1">
      <c r="A45" s="46" t="s">
        <v>51</v>
      </c>
      <c r="B45" s="10">
        <v>3</v>
      </c>
      <c r="C45" s="11">
        <v>7</v>
      </c>
      <c r="D45" s="10">
        <f>C45/B45*100</f>
        <v>233.33333333333334</v>
      </c>
      <c r="E45" s="10"/>
      <c r="F45" s="10"/>
      <c r="G45" s="45" t="e">
        <f t="shared" si="0"/>
        <v>#DIV/0!</v>
      </c>
      <c r="H45" s="85"/>
      <c r="I45" s="4"/>
    </row>
    <row r="46" spans="1:9" s="5" customFormat="1" ht="78.75" hidden="1">
      <c r="A46" s="20" t="s">
        <v>9</v>
      </c>
      <c r="B46" s="7"/>
      <c r="C46" s="8"/>
      <c r="D46" s="8"/>
      <c r="E46" s="7">
        <f>SUM(E47,E52)</f>
        <v>61.839999999999996</v>
      </c>
      <c r="F46" s="7">
        <f>SUM(F47,F52)</f>
        <v>57.578296</v>
      </c>
      <c r="G46" s="45">
        <f t="shared" si="0"/>
        <v>93.10849935316948</v>
      </c>
      <c r="H46" s="85"/>
      <c r="I46" s="4"/>
    </row>
    <row r="47" spans="1:9" s="5" customFormat="1" ht="0.75" customHeight="1" hidden="1">
      <c r="A47" s="21" t="s">
        <v>10</v>
      </c>
      <c r="B47" s="10"/>
      <c r="C47" s="11"/>
      <c r="D47" s="11"/>
      <c r="E47" s="10">
        <f>SUM(E50:E51)</f>
        <v>21.54</v>
      </c>
      <c r="F47" s="10">
        <f>SUM(F50:F51)</f>
        <v>21.433296</v>
      </c>
      <c r="G47" s="45">
        <f t="shared" si="0"/>
        <v>99.50462395543175</v>
      </c>
      <c r="H47" s="85"/>
      <c r="I47" s="4"/>
    </row>
    <row r="48" spans="1:9" s="5" customFormat="1" ht="60" hidden="1">
      <c r="A48" s="22" t="s">
        <v>11</v>
      </c>
      <c r="B48" s="10">
        <v>33.6</v>
      </c>
      <c r="C48" s="10">
        <v>34.1</v>
      </c>
      <c r="D48" s="10">
        <f>C48/B48*100</f>
        <v>101.48809523809523</v>
      </c>
      <c r="E48" s="10"/>
      <c r="F48" s="11"/>
      <c r="G48" s="45" t="e">
        <f t="shared" si="0"/>
        <v>#DIV/0!</v>
      </c>
      <c r="H48" s="85"/>
      <c r="I48" s="4"/>
    </row>
    <row r="49" spans="1:9" s="16" customFormat="1" ht="47.25" hidden="1">
      <c r="A49" s="14" t="s">
        <v>7</v>
      </c>
      <c r="B49" s="15"/>
      <c r="C49" s="11"/>
      <c r="D49" s="11"/>
      <c r="E49" s="15">
        <v>21.6</v>
      </c>
      <c r="F49" s="15">
        <f>SUM(F47)</f>
        <v>21.433296</v>
      </c>
      <c r="G49" s="45">
        <f t="shared" si="0"/>
        <v>99.2282222222222</v>
      </c>
      <c r="H49" s="87"/>
      <c r="I49" s="72"/>
    </row>
    <row r="50" spans="1:9" s="5" customFormat="1" ht="44.25" customHeight="1" hidden="1">
      <c r="A50" s="23" t="s">
        <v>12</v>
      </c>
      <c r="B50" s="10"/>
      <c r="C50" s="11"/>
      <c r="D50" s="11"/>
      <c r="E50" s="10">
        <v>21.5</v>
      </c>
      <c r="F50" s="10">
        <f>13.603+7.778</f>
        <v>21.381</v>
      </c>
      <c r="G50" s="45">
        <f t="shared" si="0"/>
        <v>99.44651162790697</v>
      </c>
      <c r="H50" s="85"/>
      <c r="I50" s="4"/>
    </row>
    <row r="51" spans="1:9" s="5" customFormat="1" ht="51" customHeight="1" hidden="1">
      <c r="A51" s="23" t="s">
        <v>13</v>
      </c>
      <c r="B51" s="10"/>
      <c r="C51" s="11"/>
      <c r="D51" s="11"/>
      <c r="E51" s="24">
        <v>0.04</v>
      </c>
      <c r="F51" s="24">
        <f>52.296/1000</f>
        <v>0.052296</v>
      </c>
      <c r="G51" s="45">
        <f t="shared" si="0"/>
        <v>130.74</v>
      </c>
      <c r="H51" s="85"/>
      <c r="I51" s="4"/>
    </row>
    <row r="52" spans="1:9" s="5" customFormat="1" ht="47.25" hidden="1">
      <c r="A52" s="21" t="s">
        <v>14</v>
      </c>
      <c r="B52" s="10"/>
      <c r="C52" s="11"/>
      <c r="D52" s="11"/>
      <c r="E52" s="10">
        <f>SUM(E55)</f>
        <v>40.3</v>
      </c>
      <c r="F52" s="10">
        <f>SUM(F55)</f>
        <v>36.145</v>
      </c>
      <c r="G52" s="45">
        <f t="shared" si="0"/>
        <v>89.68982630272954</v>
      </c>
      <c r="H52" s="85"/>
      <c r="I52" s="4"/>
    </row>
    <row r="53" spans="1:9" s="5" customFormat="1" ht="45" hidden="1">
      <c r="A53" s="22" t="s">
        <v>15</v>
      </c>
      <c r="B53" s="10">
        <v>14.4</v>
      </c>
      <c r="C53" s="11">
        <v>16.9</v>
      </c>
      <c r="D53" s="10">
        <f>C53/B53*100</f>
        <v>117.3611111111111</v>
      </c>
      <c r="E53" s="10"/>
      <c r="F53" s="11"/>
      <c r="G53" s="45" t="e">
        <f t="shared" si="0"/>
        <v>#DIV/0!</v>
      </c>
      <c r="H53" s="85"/>
      <c r="I53" s="4"/>
    </row>
    <row r="54" spans="1:9" s="16" customFormat="1" ht="47.25" hidden="1">
      <c r="A54" s="14" t="s">
        <v>7</v>
      </c>
      <c r="B54" s="15"/>
      <c r="C54" s="11"/>
      <c r="D54" s="11"/>
      <c r="E54" s="15">
        <v>40.3</v>
      </c>
      <c r="F54" s="15">
        <f>SUM(F52)</f>
        <v>36.145</v>
      </c>
      <c r="G54" s="45">
        <f t="shared" si="0"/>
        <v>89.68982630272954</v>
      </c>
      <c r="H54" s="87"/>
      <c r="I54" s="72"/>
    </row>
    <row r="55" spans="1:9" ht="38.25" hidden="1">
      <c r="A55" s="23" t="s">
        <v>16</v>
      </c>
      <c r="B55" s="10"/>
      <c r="C55" s="11"/>
      <c r="D55" s="11"/>
      <c r="E55" s="10">
        <v>40.3</v>
      </c>
      <c r="F55" s="10">
        <f>SUM('[1]прил.4'!E$44/1000)</f>
        <v>36.145</v>
      </c>
      <c r="G55" s="45">
        <f t="shared" si="0"/>
        <v>89.68982630272954</v>
      </c>
      <c r="H55" s="88"/>
      <c r="I55" s="73"/>
    </row>
    <row r="56" spans="1:9" s="5" customFormat="1" ht="63" hidden="1">
      <c r="A56" s="20" t="s">
        <v>17</v>
      </c>
      <c r="B56" s="25"/>
      <c r="C56" s="26"/>
      <c r="D56" s="26"/>
      <c r="E56" s="25">
        <f>SUM(E57,E64)</f>
        <v>438.2</v>
      </c>
      <c r="F56" s="25">
        <f>SUM(F57,F64)</f>
        <v>357.6651</v>
      </c>
      <c r="G56" s="45">
        <f t="shared" si="0"/>
        <v>81.62142857142857</v>
      </c>
      <c r="H56" s="85"/>
      <c r="I56" s="4"/>
    </row>
    <row r="57" spans="1:9" s="5" customFormat="1" ht="63" hidden="1">
      <c r="A57" s="21" t="s">
        <v>18</v>
      </c>
      <c r="B57" s="10"/>
      <c r="C57" s="11"/>
      <c r="D57" s="11"/>
      <c r="E57" s="10">
        <f>SUM(E59+E61)</f>
        <v>423.9</v>
      </c>
      <c r="F57" s="10">
        <f>SUM(F59+F61)</f>
        <v>342</v>
      </c>
      <c r="G57" s="45">
        <f t="shared" si="0"/>
        <v>80.67940552016985</v>
      </c>
      <c r="H57" s="85"/>
      <c r="I57" s="4"/>
    </row>
    <row r="58" spans="1:9" s="5" customFormat="1" ht="75" hidden="1">
      <c r="A58" s="22" t="s">
        <v>19</v>
      </c>
      <c r="B58" s="10">
        <v>93</v>
      </c>
      <c r="C58" s="10">
        <v>97</v>
      </c>
      <c r="D58" s="10">
        <f>C58/B58*100</f>
        <v>104.3010752688172</v>
      </c>
      <c r="E58" s="10"/>
      <c r="F58" s="11"/>
      <c r="G58" s="45" t="e">
        <f t="shared" si="0"/>
        <v>#DIV/0!</v>
      </c>
      <c r="H58" s="85"/>
      <c r="I58" s="4"/>
    </row>
    <row r="59" spans="1:9" s="16" customFormat="1" ht="0.75" customHeight="1" hidden="1">
      <c r="A59" s="14" t="s">
        <v>7</v>
      </c>
      <c r="B59" s="15"/>
      <c r="C59" s="11"/>
      <c r="D59" s="11"/>
      <c r="E59" s="15">
        <f>SUM(E60)</f>
        <v>423.9</v>
      </c>
      <c r="F59" s="15">
        <f>SUM(F60)</f>
        <v>342</v>
      </c>
      <c r="G59" s="45">
        <f t="shared" si="0"/>
        <v>80.67940552016985</v>
      </c>
      <c r="H59" s="87"/>
      <c r="I59" s="72"/>
    </row>
    <row r="60" spans="1:9" s="5" customFormat="1" ht="38.25" hidden="1">
      <c r="A60" s="27" t="s">
        <v>20</v>
      </c>
      <c r="B60" s="28"/>
      <c r="C60" s="11"/>
      <c r="D60" s="11"/>
      <c r="E60" s="28">
        <v>423.9</v>
      </c>
      <c r="F60" s="28">
        <v>342</v>
      </c>
      <c r="G60" s="45">
        <f t="shared" si="0"/>
        <v>80.67940552016985</v>
      </c>
      <c r="H60" s="85"/>
      <c r="I60" s="4"/>
    </row>
    <row r="61" spans="1:9" s="5" customFormat="1" ht="94.5" hidden="1">
      <c r="A61" s="19" t="s">
        <v>52</v>
      </c>
      <c r="B61" s="28"/>
      <c r="C61" s="11"/>
      <c r="D61" s="11"/>
      <c r="E61" s="28">
        <v>0</v>
      </c>
      <c r="F61" s="28">
        <v>0</v>
      </c>
      <c r="G61" s="45" t="e">
        <f t="shared" si="0"/>
        <v>#DIV/0!</v>
      </c>
      <c r="H61" s="85"/>
      <c r="I61" s="4"/>
    </row>
    <row r="62" spans="1:9" s="31" customFormat="1" ht="47.25" hidden="1">
      <c r="A62" s="29" t="s">
        <v>21</v>
      </c>
      <c r="B62" s="30"/>
      <c r="C62" s="30"/>
      <c r="D62" s="30"/>
      <c r="E62" s="30"/>
      <c r="F62" s="30"/>
      <c r="G62" s="45" t="e">
        <f t="shared" si="0"/>
        <v>#DIV/0!</v>
      </c>
      <c r="H62" s="89"/>
      <c r="I62" s="74"/>
    </row>
    <row r="63" spans="1:9" s="1" customFormat="1" ht="51" hidden="1">
      <c r="A63" s="27" t="s">
        <v>22</v>
      </c>
      <c r="B63" s="30"/>
      <c r="C63" s="30"/>
      <c r="D63" s="30"/>
      <c r="E63" s="30"/>
      <c r="F63" s="30"/>
      <c r="G63" s="45" t="e">
        <f t="shared" si="0"/>
        <v>#DIV/0!</v>
      </c>
      <c r="H63" s="90"/>
      <c r="I63" s="75"/>
    </row>
    <row r="64" spans="1:9" s="32" customFormat="1" ht="47.25" hidden="1">
      <c r="A64" s="21" t="s">
        <v>23</v>
      </c>
      <c r="B64" s="15"/>
      <c r="C64" s="11"/>
      <c r="D64" s="11"/>
      <c r="E64" s="15">
        <f>SUM(E67)</f>
        <v>14.3</v>
      </c>
      <c r="F64" s="15">
        <f>SUM(F67)</f>
        <v>15.665099999999999</v>
      </c>
      <c r="G64" s="45">
        <f t="shared" si="0"/>
        <v>109.54615384615383</v>
      </c>
      <c r="H64" s="91"/>
      <c r="I64" s="76"/>
    </row>
    <row r="65" spans="1:9" s="32" customFormat="1" ht="45" hidden="1">
      <c r="A65" s="22" t="s">
        <v>24</v>
      </c>
      <c r="B65" s="15">
        <v>67</v>
      </c>
      <c r="C65" s="11">
        <v>68.3</v>
      </c>
      <c r="D65" s="10">
        <f>C65/B65*100</f>
        <v>101.94029850746269</v>
      </c>
      <c r="E65" s="15"/>
      <c r="F65" s="11"/>
      <c r="G65" s="45" t="e">
        <f t="shared" si="0"/>
        <v>#DIV/0!</v>
      </c>
      <c r="H65" s="91"/>
      <c r="I65" s="76"/>
    </row>
    <row r="66" spans="1:9" s="16" customFormat="1" ht="47.25" hidden="1">
      <c r="A66" s="14" t="s">
        <v>7</v>
      </c>
      <c r="B66" s="15"/>
      <c r="C66" s="11"/>
      <c r="D66" s="11"/>
      <c r="E66" s="15">
        <f>SUM(E64)</f>
        <v>14.3</v>
      </c>
      <c r="F66" s="15">
        <f>SUM(F64)</f>
        <v>15.665099999999999</v>
      </c>
      <c r="G66" s="45">
        <f t="shared" si="0"/>
        <v>109.54615384615383</v>
      </c>
      <c r="H66" s="87"/>
      <c r="I66" s="72"/>
    </row>
    <row r="67" spans="1:9" s="32" customFormat="1" ht="38.25" hidden="1">
      <c r="A67" s="27" t="s">
        <v>25</v>
      </c>
      <c r="B67" s="15"/>
      <c r="C67" s="11"/>
      <c r="D67" s="11"/>
      <c r="E67" s="15">
        <v>14.3</v>
      </c>
      <c r="F67" s="10">
        <f>42217/1000*0.3+3</f>
        <v>15.665099999999999</v>
      </c>
      <c r="G67" s="45">
        <f t="shared" si="0"/>
        <v>109.54615384615383</v>
      </c>
      <c r="H67" s="91"/>
      <c r="I67" s="76"/>
    </row>
    <row r="68" spans="1:9" s="1" customFormat="1" ht="0.75" customHeight="1" hidden="1">
      <c r="A68" s="20" t="s">
        <v>26</v>
      </c>
      <c r="B68" s="7"/>
      <c r="C68" s="33"/>
      <c r="D68" s="33"/>
      <c r="E68" s="7">
        <f>SUM(E69)</f>
        <v>0</v>
      </c>
      <c r="F68" s="7">
        <f>SUM(F69)</f>
        <v>4.6673</v>
      </c>
      <c r="G68" s="45" t="e">
        <f t="shared" si="0"/>
        <v>#DIV/0!</v>
      </c>
      <c r="H68" s="90"/>
      <c r="I68" s="75"/>
    </row>
    <row r="69" spans="1:9" s="1" customFormat="1" ht="63" hidden="1">
      <c r="A69" s="21" t="s">
        <v>27</v>
      </c>
      <c r="B69" s="10"/>
      <c r="C69" s="11"/>
      <c r="D69" s="11"/>
      <c r="E69" s="10">
        <f>SUM(E70)</f>
        <v>0</v>
      </c>
      <c r="F69" s="10">
        <f>SUM(F70)</f>
        <v>4.6673</v>
      </c>
      <c r="G69" s="45" t="e">
        <f t="shared" si="0"/>
        <v>#DIV/0!</v>
      </c>
      <c r="H69" s="90"/>
      <c r="I69" s="75"/>
    </row>
    <row r="70" spans="1:9" s="1" customFormat="1" ht="47.25" hidden="1">
      <c r="A70" s="34" t="s">
        <v>28</v>
      </c>
      <c r="B70" s="10"/>
      <c r="C70" s="11"/>
      <c r="D70" s="11"/>
      <c r="E70" s="10">
        <v>0</v>
      </c>
      <c r="F70" s="10">
        <f>4667.3/1000</f>
        <v>4.6673</v>
      </c>
      <c r="G70" s="45" t="e">
        <f t="shared" si="0"/>
        <v>#DIV/0!</v>
      </c>
      <c r="H70" s="92"/>
      <c r="I70" s="77"/>
    </row>
    <row r="71" spans="1:9" s="1" customFormat="1" ht="63" hidden="1">
      <c r="A71" s="35" t="s">
        <v>29</v>
      </c>
      <c r="B71" s="33"/>
      <c r="C71" s="33"/>
      <c r="D71" s="33"/>
      <c r="E71" s="33"/>
      <c r="F71" s="33"/>
      <c r="G71" s="45" t="e">
        <f t="shared" si="0"/>
        <v>#DIV/0!</v>
      </c>
      <c r="H71" s="90"/>
      <c r="I71" s="75"/>
    </row>
    <row r="72" spans="1:9" s="37" customFormat="1" ht="53.25" customHeight="1" hidden="1">
      <c r="A72" s="36" t="s">
        <v>30</v>
      </c>
      <c r="B72" s="15"/>
      <c r="C72" s="10"/>
      <c r="D72" s="10"/>
      <c r="E72" s="15">
        <v>61.8</v>
      </c>
      <c r="F72" s="10">
        <f>345.5/1000</f>
        <v>0.3455</v>
      </c>
      <c r="G72" s="45">
        <f t="shared" si="0"/>
        <v>0.5590614886731391</v>
      </c>
      <c r="H72" s="93"/>
      <c r="I72" s="78"/>
    </row>
    <row r="73" spans="1:9" s="53" customFormat="1" ht="30" customHeight="1">
      <c r="A73" s="52" t="s">
        <v>31</v>
      </c>
      <c r="B73" s="7"/>
      <c r="C73" s="7"/>
      <c r="D73" s="7">
        <f>(D10+D15+D22+D29+D33)/5</f>
        <v>96.25759629184333</v>
      </c>
      <c r="E73" s="7">
        <f>E10+E15+E22+E29+E33</f>
        <v>177580.09999999998</v>
      </c>
      <c r="F73" s="7">
        <f>F10+F15+F22+F29+F33</f>
        <v>179478.09999999998</v>
      </c>
      <c r="G73" s="71">
        <f t="shared" si="0"/>
        <v>101.06881345375973</v>
      </c>
      <c r="H73" s="94" t="s">
        <v>188</v>
      </c>
      <c r="I73" s="7">
        <f>(I10+I15+I22+I29+I33)/5</f>
        <v>2.5</v>
      </c>
    </row>
    <row r="74" spans="1:9" ht="21" customHeight="1" hidden="1">
      <c r="A74" s="38" t="s">
        <v>32</v>
      </c>
      <c r="B74" s="11"/>
      <c r="C74" s="10"/>
      <c r="D74" s="10"/>
      <c r="E74" s="11"/>
      <c r="F74" s="11"/>
      <c r="G74" s="7" t="e">
        <f aca="true" t="shared" si="3" ref="G74:G81">F74/E74*100</f>
        <v>#DIV/0!</v>
      </c>
      <c r="H74" s="47"/>
      <c r="I74" s="47"/>
    </row>
    <row r="75" spans="1:9" ht="22.5" customHeight="1" hidden="1">
      <c r="A75" s="39" t="s">
        <v>33</v>
      </c>
      <c r="B75" s="10"/>
      <c r="C75" s="10"/>
      <c r="D75" s="10"/>
      <c r="E75" s="10">
        <f>SUM(E73)</f>
        <v>177580.09999999998</v>
      </c>
      <c r="F75" s="10">
        <f>SUM(F73)</f>
        <v>179478.09999999998</v>
      </c>
      <c r="G75" s="7">
        <f t="shared" si="3"/>
        <v>101.06881345375973</v>
      </c>
      <c r="H75" s="47"/>
      <c r="I75" s="47"/>
    </row>
    <row r="76" spans="1:9" ht="22.5" customHeight="1" hidden="1">
      <c r="A76" s="39" t="s">
        <v>34</v>
      </c>
      <c r="B76" s="10"/>
      <c r="C76" s="10"/>
      <c r="D76" s="10"/>
      <c r="E76" s="10">
        <f>SUM(E77:E79)</f>
        <v>561.9</v>
      </c>
      <c r="F76" s="10">
        <f>SUM(F77:F79)</f>
        <v>420.25619600000005</v>
      </c>
      <c r="G76" s="7">
        <f t="shared" si="3"/>
        <v>74.7919907456843</v>
      </c>
      <c r="H76" s="47"/>
      <c r="I76" s="47"/>
    </row>
    <row r="77" spans="1:9" ht="15.75" hidden="1">
      <c r="A77" s="40" t="s">
        <v>35</v>
      </c>
      <c r="B77" s="41"/>
      <c r="C77" s="41"/>
      <c r="D77" s="41"/>
      <c r="E77" s="41">
        <f>SUM(E72+E70+E62)</f>
        <v>61.8</v>
      </c>
      <c r="F77" s="41">
        <f>SUM(F72+F70+F62)</f>
        <v>5.0128</v>
      </c>
      <c r="G77" s="7">
        <f t="shared" si="3"/>
        <v>8.111326860841425</v>
      </c>
      <c r="H77" s="47"/>
      <c r="I77" s="47"/>
    </row>
    <row r="78" spans="1:9" ht="15.75" hidden="1">
      <c r="A78" s="40" t="s">
        <v>36</v>
      </c>
      <c r="B78" s="41"/>
      <c r="C78" s="41"/>
      <c r="D78" s="41"/>
      <c r="E78" s="41">
        <f>SUM(E13+E49+E54+E59+E66)</f>
        <v>500.09999999999997</v>
      </c>
      <c r="F78" s="41">
        <f>SUM(F13+F49+F54+F59+F66)</f>
        <v>415.243396</v>
      </c>
      <c r="G78" s="7">
        <f t="shared" si="3"/>
        <v>83.03207278544292</v>
      </c>
      <c r="H78" s="47"/>
      <c r="I78" s="47"/>
    </row>
    <row r="79" spans="1:9" ht="15.75" hidden="1">
      <c r="A79" s="40" t="s">
        <v>37</v>
      </c>
      <c r="B79" s="41"/>
      <c r="C79" s="41"/>
      <c r="D79" s="41"/>
      <c r="E79" s="41">
        <f>SUM(E25+E61)</f>
        <v>0</v>
      </c>
      <c r="F79" s="41">
        <f>SUM(F25+F61)</f>
        <v>0</v>
      </c>
      <c r="G79" s="7" t="e">
        <f t="shared" si="3"/>
        <v>#DIV/0!</v>
      </c>
      <c r="H79" s="47"/>
      <c r="I79" s="47"/>
    </row>
    <row r="80" spans="1:9" ht="15.75" hidden="1">
      <c r="A80" s="42" t="s">
        <v>38</v>
      </c>
      <c r="B80" s="41"/>
      <c r="C80" s="41"/>
      <c r="D80" s="41"/>
      <c r="E80" s="41">
        <f>SUM(E45)</f>
        <v>0</v>
      </c>
      <c r="F80" s="41">
        <f>SUM(F45)</f>
        <v>0</v>
      </c>
      <c r="G80" s="7" t="e">
        <f t="shared" si="3"/>
        <v>#DIV/0!</v>
      </c>
      <c r="H80" s="47"/>
      <c r="I80" s="47"/>
    </row>
    <row r="81" spans="1:7" ht="15.75" hidden="1">
      <c r="A81" s="43"/>
      <c r="B81" s="44"/>
      <c r="C81" s="44"/>
      <c r="D81" s="44"/>
      <c r="E81" s="44">
        <v>185597.2</v>
      </c>
      <c r="F81" s="44">
        <v>188523.4</v>
      </c>
      <c r="G81" s="69">
        <f t="shared" si="3"/>
        <v>101.57664016483005</v>
      </c>
    </row>
    <row r="154" ht="15.75"/>
    <row r="155" ht="15.75"/>
    <row r="156" ht="15.75"/>
    <row r="157" ht="15.75"/>
    <row r="158" ht="15.75"/>
    <row r="159" ht="15.75"/>
  </sheetData>
  <mergeCells count="9">
    <mergeCell ref="G1:I1"/>
    <mergeCell ref="A2:I2"/>
    <mergeCell ref="A3:I5"/>
    <mergeCell ref="B8:D8"/>
    <mergeCell ref="H8:H9"/>
    <mergeCell ref="I8:I9"/>
    <mergeCell ref="A6:G6"/>
    <mergeCell ref="A8:A9"/>
    <mergeCell ref="E8:G8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91"/>
  <sheetViews>
    <sheetView zoomScale="75" zoomScaleNormal="75" workbookViewId="0" topLeftCell="A42">
      <selection activeCell="M37" sqref="M37"/>
    </sheetView>
  </sheetViews>
  <sheetFormatPr defaultColWidth="9.00390625" defaultRowHeight="12.75"/>
  <cols>
    <col min="1" max="1" width="51.625" style="2" customWidth="1"/>
    <col min="2" max="2" width="10.25390625" style="3" customWidth="1"/>
    <col min="3" max="3" width="11.375" style="3" customWidth="1"/>
    <col min="4" max="4" width="11.75390625" style="3" customWidth="1"/>
    <col min="5" max="5" width="10.875" style="3" customWidth="1"/>
    <col min="6" max="6" width="10.75390625" style="3" customWidth="1"/>
    <col min="7" max="7" width="11.25390625" style="3" customWidth="1"/>
    <col min="8" max="8" width="10.375" style="2" customWidth="1"/>
    <col min="9" max="9" width="10.00390625" style="2" customWidth="1"/>
    <col min="10" max="10" width="8.875" style="2" hidden="1" customWidth="1"/>
    <col min="11" max="16384" width="8.875" style="2" customWidth="1"/>
  </cols>
  <sheetData>
    <row r="1" spans="7:9" ht="15.75">
      <c r="G1" s="96" t="s">
        <v>173</v>
      </c>
      <c r="H1" s="96"/>
      <c r="I1" s="96"/>
    </row>
    <row r="2" spans="1:9" ht="18.75">
      <c r="A2" s="105" t="s">
        <v>2</v>
      </c>
      <c r="B2" s="105"/>
      <c r="C2" s="105"/>
      <c r="D2" s="105"/>
      <c r="E2" s="105"/>
      <c r="F2" s="105"/>
      <c r="G2" s="105"/>
      <c r="H2" s="105"/>
      <c r="I2" s="105"/>
    </row>
    <row r="3" spans="1:9" ht="15.75">
      <c r="A3" s="104" t="s">
        <v>176</v>
      </c>
      <c r="B3" s="104"/>
      <c r="C3" s="104"/>
      <c r="D3" s="104"/>
      <c r="E3" s="104"/>
      <c r="F3" s="104"/>
      <c r="G3" s="104"/>
      <c r="H3" s="104"/>
      <c r="I3" s="104"/>
    </row>
    <row r="4" spans="1:9" ht="15.75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5.75">
      <c r="A5" s="104"/>
      <c r="B5" s="104"/>
      <c r="C5" s="104"/>
      <c r="D5" s="104"/>
      <c r="E5" s="104"/>
      <c r="F5" s="104"/>
      <c r="G5" s="104"/>
      <c r="H5" s="104"/>
      <c r="I5" s="104"/>
    </row>
    <row r="6" spans="1:7" ht="15.75">
      <c r="A6" s="102"/>
      <c r="B6" s="102"/>
      <c r="C6" s="102"/>
      <c r="D6" s="102"/>
      <c r="E6" s="102"/>
      <c r="F6" s="102"/>
      <c r="G6" s="102"/>
    </row>
    <row r="7" ht="15.75">
      <c r="G7" s="2" t="s">
        <v>74</v>
      </c>
    </row>
    <row r="8" spans="1:10" s="5" customFormat="1" ht="48.75" customHeight="1">
      <c r="A8" s="100" t="s">
        <v>4</v>
      </c>
      <c r="B8" s="103" t="s">
        <v>5</v>
      </c>
      <c r="C8" s="103"/>
      <c r="D8" s="103"/>
      <c r="E8" s="103" t="s">
        <v>6</v>
      </c>
      <c r="F8" s="103"/>
      <c r="G8" s="103"/>
      <c r="H8" s="100" t="s">
        <v>178</v>
      </c>
      <c r="I8" s="100" t="s">
        <v>0</v>
      </c>
      <c r="J8" s="46" t="s">
        <v>1</v>
      </c>
    </row>
    <row r="9" spans="1:10" s="5" customFormat="1" ht="36" customHeight="1">
      <c r="A9" s="100"/>
      <c r="B9" s="4" t="s">
        <v>145</v>
      </c>
      <c r="C9" s="4" t="s">
        <v>146</v>
      </c>
      <c r="D9" s="4" t="s">
        <v>39</v>
      </c>
      <c r="E9" s="4" t="s">
        <v>145</v>
      </c>
      <c r="F9" s="4" t="s">
        <v>146</v>
      </c>
      <c r="G9" s="4" t="s">
        <v>39</v>
      </c>
      <c r="H9" s="100"/>
      <c r="I9" s="100"/>
      <c r="J9" s="46"/>
    </row>
    <row r="10" spans="1:10" s="5" customFormat="1" ht="47.25">
      <c r="A10" s="6" t="s">
        <v>162</v>
      </c>
      <c r="B10" s="7"/>
      <c r="C10" s="8"/>
      <c r="D10" s="7">
        <f>(D11+D18+D22+D27)/4</f>
        <v>110.02238626932255</v>
      </c>
      <c r="E10" s="7">
        <f>E11+E18+E22+E27</f>
        <v>19038.899999999998</v>
      </c>
      <c r="F10" s="7">
        <f>F11+F18+F22+F27</f>
        <v>21837.799999999996</v>
      </c>
      <c r="G10" s="7">
        <f aca="true" t="shared" si="0" ref="G10:G27">F10/E10*100</f>
        <v>114.70095436185915</v>
      </c>
      <c r="H10" s="4"/>
      <c r="I10" s="7">
        <f>(I11+I18+I22+I27)/4</f>
        <v>1.75</v>
      </c>
      <c r="J10" s="46"/>
    </row>
    <row r="11" spans="1:10" s="5" customFormat="1" ht="66" customHeight="1">
      <c r="A11" s="9" t="s">
        <v>167</v>
      </c>
      <c r="B11" s="45"/>
      <c r="C11" s="4"/>
      <c r="D11" s="45">
        <f>(D12+D13)/2</f>
        <v>101.78571428571429</v>
      </c>
      <c r="E11" s="45">
        <v>16130.8</v>
      </c>
      <c r="F11" s="45">
        <v>15420.9</v>
      </c>
      <c r="G11" s="45">
        <f t="shared" si="0"/>
        <v>95.59910233838372</v>
      </c>
      <c r="H11" s="85" t="s">
        <v>189</v>
      </c>
      <c r="I11" s="4">
        <v>3</v>
      </c>
      <c r="J11" s="46"/>
    </row>
    <row r="12" spans="1:10" s="5" customFormat="1" ht="45">
      <c r="A12" s="12" t="s">
        <v>114</v>
      </c>
      <c r="B12" s="13">
        <v>7</v>
      </c>
      <c r="C12" s="11">
        <v>9</v>
      </c>
      <c r="D12" s="10">
        <f aca="true" t="shared" si="1" ref="D12:D17">C12/B12*100</f>
        <v>128.57142857142858</v>
      </c>
      <c r="E12" s="10"/>
      <c r="F12" s="11"/>
      <c r="G12" s="45"/>
      <c r="H12" s="4"/>
      <c r="I12" s="4"/>
      <c r="J12" s="46"/>
    </row>
    <row r="13" spans="1:10" s="16" customFormat="1" ht="47.25">
      <c r="A13" s="14" t="s">
        <v>115</v>
      </c>
      <c r="B13" s="15">
        <v>4</v>
      </c>
      <c r="C13" s="11">
        <v>3</v>
      </c>
      <c r="D13" s="10">
        <f t="shared" si="1"/>
        <v>75</v>
      </c>
      <c r="E13" s="15"/>
      <c r="F13" s="15"/>
      <c r="G13" s="45"/>
      <c r="H13" s="72"/>
      <c r="I13" s="72"/>
      <c r="J13" s="29"/>
    </row>
    <row r="14" spans="1:10" s="5" customFormat="1" ht="36" customHeight="1" hidden="1">
      <c r="A14" s="55" t="s">
        <v>78</v>
      </c>
      <c r="B14" s="10">
        <v>160</v>
      </c>
      <c r="C14" s="11">
        <v>186</v>
      </c>
      <c r="D14" s="10">
        <f t="shared" si="1"/>
        <v>116.25000000000001</v>
      </c>
      <c r="E14" s="10"/>
      <c r="F14" s="10"/>
      <c r="G14" s="45" t="e">
        <f t="shared" si="0"/>
        <v>#DIV/0!</v>
      </c>
      <c r="H14" s="4"/>
      <c r="I14" s="4"/>
      <c r="J14" s="46"/>
    </row>
    <row r="15" spans="1:10" s="5" customFormat="1" ht="25.5" hidden="1">
      <c r="A15" s="17" t="s">
        <v>45</v>
      </c>
      <c r="B15" s="10">
        <v>5072</v>
      </c>
      <c r="C15" s="11">
        <v>5006</v>
      </c>
      <c r="D15" s="10">
        <f t="shared" si="1"/>
        <v>98.698738170347</v>
      </c>
      <c r="E15" s="10"/>
      <c r="F15" s="10"/>
      <c r="G15" s="45" t="e">
        <f t="shared" si="0"/>
        <v>#DIV/0!</v>
      </c>
      <c r="H15" s="4"/>
      <c r="I15" s="4"/>
      <c r="J15" s="46"/>
    </row>
    <row r="16" spans="1:10" s="5" customFormat="1" ht="25.5" hidden="1">
      <c r="A16" s="17" t="s">
        <v>46</v>
      </c>
      <c r="B16" s="10">
        <v>2121</v>
      </c>
      <c r="C16" s="11">
        <v>1806</v>
      </c>
      <c r="D16" s="10">
        <f t="shared" si="1"/>
        <v>85.14851485148515</v>
      </c>
      <c r="E16" s="10"/>
      <c r="F16" s="10"/>
      <c r="G16" s="45" t="e">
        <f t="shared" si="0"/>
        <v>#DIV/0!</v>
      </c>
      <c r="H16" s="4"/>
      <c r="I16" s="4"/>
      <c r="J16" s="46"/>
    </row>
    <row r="17" spans="1:10" s="5" customFormat="1" ht="51" hidden="1">
      <c r="A17" s="17" t="s">
        <v>47</v>
      </c>
      <c r="B17" s="10">
        <v>4</v>
      </c>
      <c r="C17" s="11">
        <v>2</v>
      </c>
      <c r="D17" s="10">
        <f t="shared" si="1"/>
        <v>50</v>
      </c>
      <c r="E17" s="10"/>
      <c r="F17" s="10"/>
      <c r="G17" s="45" t="e">
        <f t="shared" si="0"/>
        <v>#DIV/0!</v>
      </c>
      <c r="H17" s="4"/>
      <c r="I17" s="4"/>
      <c r="J17" s="46"/>
    </row>
    <row r="18" spans="1:10" s="5" customFormat="1" ht="47.25">
      <c r="A18" s="54" t="s">
        <v>116</v>
      </c>
      <c r="B18" s="10"/>
      <c r="C18" s="11"/>
      <c r="D18" s="10">
        <f>D20</f>
        <v>106.66666666666667</v>
      </c>
      <c r="E18" s="45">
        <v>365</v>
      </c>
      <c r="F18" s="45">
        <v>581.8</v>
      </c>
      <c r="G18" s="45">
        <f t="shared" si="0"/>
        <v>159.3972602739726</v>
      </c>
      <c r="H18" s="45">
        <f>D18-G18</f>
        <v>-52.73059360730592</v>
      </c>
      <c r="I18" s="4">
        <v>0</v>
      </c>
      <c r="J18" s="46"/>
    </row>
    <row r="19" spans="1:10" s="5" customFormat="1" ht="15.75" hidden="1">
      <c r="A19" s="17" t="s">
        <v>79</v>
      </c>
      <c r="B19" s="10">
        <v>90000</v>
      </c>
      <c r="C19" s="11">
        <v>96906</v>
      </c>
      <c r="D19" s="10">
        <f>C19/B19*100</f>
        <v>107.67333333333333</v>
      </c>
      <c r="E19" s="45"/>
      <c r="F19" s="45"/>
      <c r="G19" s="45" t="e">
        <f t="shared" si="0"/>
        <v>#DIV/0!</v>
      </c>
      <c r="H19" s="4"/>
      <c r="I19" s="4"/>
      <c r="J19" s="46"/>
    </row>
    <row r="20" spans="1:10" s="5" customFormat="1" ht="26.25" customHeight="1">
      <c r="A20" s="17" t="s">
        <v>117</v>
      </c>
      <c r="B20" s="10">
        <v>75</v>
      </c>
      <c r="C20" s="11">
        <v>80</v>
      </c>
      <c r="D20" s="10">
        <f>C20/B20*100</f>
        <v>106.66666666666667</v>
      </c>
      <c r="E20" s="45"/>
      <c r="F20" s="45"/>
      <c r="G20" s="45"/>
      <c r="H20" s="4"/>
      <c r="I20" s="4"/>
      <c r="J20" s="46"/>
    </row>
    <row r="21" spans="1:10" s="5" customFormat="1" ht="51" hidden="1">
      <c r="A21" s="17" t="s">
        <v>51</v>
      </c>
      <c r="B21" s="10"/>
      <c r="C21" s="11">
        <v>22.7</v>
      </c>
      <c r="D21" s="10"/>
      <c r="E21" s="45"/>
      <c r="F21" s="45"/>
      <c r="G21" s="45" t="e">
        <f t="shared" si="0"/>
        <v>#DIV/0!</v>
      </c>
      <c r="H21" s="4"/>
      <c r="I21" s="4"/>
      <c r="J21" s="46"/>
    </row>
    <row r="22" spans="1:10" s="5" customFormat="1" ht="31.5">
      <c r="A22" s="54" t="s">
        <v>118</v>
      </c>
      <c r="B22" s="10"/>
      <c r="C22" s="11"/>
      <c r="D22" s="10">
        <f>(D23+D24+D25+D26)/4</f>
        <v>136.8223493100944</v>
      </c>
      <c r="E22" s="45">
        <v>1002</v>
      </c>
      <c r="F22" s="45">
        <v>1004</v>
      </c>
      <c r="G22" s="45">
        <f t="shared" si="0"/>
        <v>100.1996007984032</v>
      </c>
      <c r="H22" s="85" t="s">
        <v>190</v>
      </c>
      <c r="I22" s="4">
        <v>4</v>
      </c>
      <c r="J22" s="46"/>
    </row>
    <row r="23" spans="1:10" s="5" customFormat="1" ht="15.75">
      <c r="A23" s="17" t="s">
        <v>119</v>
      </c>
      <c r="B23" s="10">
        <v>648</v>
      </c>
      <c r="C23" s="11">
        <v>781</v>
      </c>
      <c r="D23" s="10">
        <f>C23/B23*100</f>
        <v>120.52469135802468</v>
      </c>
      <c r="E23" s="45"/>
      <c r="F23" s="45"/>
      <c r="G23" s="45"/>
      <c r="H23" s="4"/>
      <c r="I23" s="4"/>
      <c r="J23" s="46"/>
    </row>
    <row r="24" spans="1:10" s="5" customFormat="1" ht="25.5">
      <c r="A24" s="17" t="s">
        <v>120</v>
      </c>
      <c r="B24" s="24">
        <v>100</v>
      </c>
      <c r="C24" s="11">
        <v>170</v>
      </c>
      <c r="D24" s="10">
        <f>C24/B24*100</f>
        <v>170</v>
      </c>
      <c r="E24" s="45"/>
      <c r="F24" s="45"/>
      <c r="G24" s="45"/>
      <c r="H24" s="4"/>
      <c r="I24" s="4"/>
      <c r="J24" s="46"/>
    </row>
    <row r="25" spans="1:10" s="5" customFormat="1" ht="15.75">
      <c r="A25" s="17" t="s">
        <v>121</v>
      </c>
      <c r="B25" s="10">
        <v>476</v>
      </c>
      <c r="C25" s="11">
        <v>672</v>
      </c>
      <c r="D25" s="10">
        <f>C25/B25*100</f>
        <v>141.1764705882353</v>
      </c>
      <c r="E25" s="45"/>
      <c r="F25" s="45"/>
      <c r="G25" s="45"/>
      <c r="H25" s="4"/>
      <c r="I25" s="4"/>
      <c r="J25" s="46"/>
    </row>
    <row r="26" spans="1:10" s="5" customFormat="1" ht="25.5">
      <c r="A26" s="17" t="s">
        <v>122</v>
      </c>
      <c r="B26" s="10">
        <v>1020</v>
      </c>
      <c r="C26" s="11">
        <v>1179</v>
      </c>
      <c r="D26" s="10">
        <f>C26/B26*100</f>
        <v>115.58823529411764</v>
      </c>
      <c r="E26" s="45"/>
      <c r="F26" s="45"/>
      <c r="G26" s="45"/>
      <c r="H26" s="4"/>
      <c r="I26" s="4"/>
      <c r="J26" s="46"/>
    </row>
    <row r="27" spans="1:10" s="5" customFormat="1" ht="63">
      <c r="A27" s="54" t="s">
        <v>168</v>
      </c>
      <c r="B27" s="10"/>
      <c r="C27" s="11"/>
      <c r="D27" s="10">
        <f>D28</f>
        <v>94.81481481481482</v>
      </c>
      <c r="E27" s="45">
        <v>1541.1</v>
      </c>
      <c r="F27" s="45">
        <v>4831.1</v>
      </c>
      <c r="G27" s="45">
        <f t="shared" si="0"/>
        <v>313.48387515411076</v>
      </c>
      <c r="H27" s="45">
        <f>D27-G27</f>
        <v>-218.66906033929592</v>
      </c>
      <c r="I27" s="4">
        <v>0</v>
      </c>
      <c r="J27" s="46"/>
    </row>
    <row r="28" spans="1:10" s="5" customFormat="1" ht="25.5">
      <c r="A28" s="17" t="s">
        <v>123</v>
      </c>
      <c r="B28" s="10">
        <v>13.5</v>
      </c>
      <c r="C28" s="11">
        <v>12.8</v>
      </c>
      <c r="D28" s="10">
        <f>C28/B28*100</f>
        <v>94.81481481481482</v>
      </c>
      <c r="E28" s="10"/>
      <c r="F28" s="10"/>
      <c r="G28" s="45"/>
      <c r="H28" s="4"/>
      <c r="I28" s="4"/>
      <c r="J28" s="46"/>
    </row>
    <row r="29" spans="1:10" s="5" customFormat="1" ht="63">
      <c r="A29" s="56" t="s">
        <v>163</v>
      </c>
      <c r="B29" s="71"/>
      <c r="C29" s="33"/>
      <c r="D29" s="71">
        <f>(D30+D32)/2</f>
        <v>97.09594034038919</v>
      </c>
      <c r="E29" s="71">
        <f>E30+E32+E34</f>
        <v>2876.7</v>
      </c>
      <c r="F29" s="71">
        <f>F30+F32+F34</f>
        <v>2179</v>
      </c>
      <c r="G29" s="71">
        <f>F29/E29*100</f>
        <v>75.74651510411236</v>
      </c>
      <c r="H29" s="33"/>
      <c r="I29" s="71">
        <f>(I30+I32)/2</f>
        <v>3</v>
      </c>
      <c r="J29" s="46"/>
    </row>
    <row r="30" spans="1:10" s="5" customFormat="1" ht="31.5">
      <c r="A30" s="57" t="s">
        <v>124</v>
      </c>
      <c r="B30" s="10"/>
      <c r="C30" s="11"/>
      <c r="D30" s="10">
        <f>D31</f>
        <v>97.92899408284023</v>
      </c>
      <c r="E30" s="10">
        <v>2436.7</v>
      </c>
      <c r="F30" s="10">
        <v>1741</v>
      </c>
      <c r="G30" s="45">
        <f>F30/E30*100</f>
        <v>71.44909098370748</v>
      </c>
      <c r="H30" s="85" t="s">
        <v>191</v>
      </c>
      <c r="I30" s="4">
        <v>3</v>
      </c>
      <c r="J30" s="46"/>
    </row>
    <row r="31" spans="1:10" s="5" customFormat="1" ht="38.25">
      <c r="A31" s="18" t="s">
        <v>125</v>
      </c>
      <c r="B31" s="10">
        <v>1014</v>
      </c>
      <c r="C31" s="11">
        <v>993</v>
      </c>
      <c r="D31" s="10">
        <f>C31/B31*100</f>
        <v>97.92899408284023</v>
      </c>
      <c r="E31" s="10"/>
      <c r="F31" s="10"/>
      <c r="G31" s="45"/>
      <c r="H31" s="45"/>
      <c r="I31" s="4"/>
      <c r="J31" s="46"/>
    </row>
    <row r="32" spans="1:10" s="5" customFormat="1" ht="63">
      <c r="A32" s="58" t="s">
        <v>126</v>
      </c>
      <c r="B32" s="45"/>
      <c r="C32" s="4"/>
      <c r="D32" s="45">
        <f>D33</f>
        <v>96.26288659793815</v>
      </c>
      <c r="E32" s="45">
        <v>440</v>
      </c>
      <c r="F32" s="45">
        <v>438</v>
      </c>
      <c r="G32" s="45">
        <f>F32/E32*100</f>
        <v>99.54545454545455</v>
      </c>
      <c r="H32" s="45">
        <f>D31:D32-G32</f>
        <v>-3.282567947516398</v>
      </c>
      <c r="I32" s="4">
        <v>3</v>
      </c>
      <c r="J32" s="46"/>
    </row>
    <row r="33" spans="1:10" s="5" customFormat="1" ht="31.5">
      <c r="A33" s="14" t="s">
        <v>127</v>
      </c>
      <c r="B33" s="10">
        <v>776</v>
      </c>
      <c r="C33" s="11">
        <v>747</v>
      </c>
      <c r="D33" s="10">
        <f>C33/B33*100</f>
        <v>96.26288659793815</v>
      </c>
      <c r="E33" s="10"/>
      <c r="F33" s="10"/>
      <c r="G33" s="45"/>
      <c r="H33" s="4"/>
      <c r="I33" s="4"/>
      <c r="J33" s="46"/>
    </row>
    <row r="34" spans="1:10" s="5" customFormat="1" ht="31.5" hidden="1">
      <c r="A34" s="58" t="s">
        <v>128</v>
      </c>
      <c r="B34" s="10"/>
      <c r="C34" s="11"/>
      <c r="D34" s="10">
        <f>D35</f>
        <v>0</v>
      </c>
      <c r="E34" s="10">
        <v>0</v>
      </c>
      <c r="F34" s="10">
        <v>0</v>
      </c>
      <c r="G34" s="45">
        <v>0</v>
      </c>
      <c r="H34" s="4"/>
      <c r="I34" s="4"/>
      <c r="J34" s="46"/>
    </row>
    <row r="35" spans="1:10" s="5" customFormat="1" ht="31.5" hidden="1">
      <c r="A35" s="14" t="s">
        <v>129</v>
      </c>
      <c r="B35" s="10"/>
      <c r="C35" s="11"/>
      <c r="D35" s="10"/>
      <c r="E35" s="10"/>
      <c r="F35" s="10"/>
      <c r="G35" s="45"/>
      <c r="H35" s="4"/>
      <c r="I35" s="4"/>
      <c r="J35" s="46"/>
    </row>
    <row r="36" spans="1:10" s="5" customFormat="1" ht="47.25">
      <c r="A36" s="59" t="s">
        <v>164</v>
      </c>
      <c r="B36" s="10"/>
      <c r="C36" s="26"/>
      <c r="D36" s="70">
        <f>(D37+D44)/2</f>
        <v>94.8283509702253</v>
      </c>
      <c r="E36" s="70">
        <f>E37+E44</f>
        <v>5220.5</v>
      </c>
      <c r="F36" s="70">
        <f>F37+F44</f>
        <v>4315.8</v>
      </c>
      <c r="G36" s="71">
        <f>F36/E36*100</f>
        <v>82.6702423139546</v>
      </c>
      <c r="H36" s="33"/>
      <c r="I36" s="70">
        <f>(I37+I44)/2</f>
        <v>1.5</v>
      </c>
      <c r="J36" s="46"/>
    </row>
    <row r="37" spans="1:10" s="5" customFormat="1" ht="63">
      <c r="A37" s="19" t="s">
        <v>170</v>
      </c>
      <c r="B37" s="10"/>
      <c r="C37" s="11"/>
      <c r="D37" s="45">
        <f>(D38+D39+D40+D41+D42+D43)/6</f>
        <v>89.6567019404506</v>
      </c>
      <c r="E37" s="45">
        <v>2680.5</v>
      </c>
      <c r="F37" s="45">
        <v>1053.9</v>
      </c>
      <c r="G37" s="45">
        <f>F37/E37*100</f>
        <v>39.317291550083944</v>
      </c>
      <c r="H37" s="85" t="s">
        <v>192</v>
      </c>
      <c r="I37" s="4">
        <v>3</v>
      </c>
      <c r="J37" s="46"/>
    </row>
    <row r="38" spans="1:10" s="5" customFormat="1" ht="31.5">
      <c r="A38" s="19" t="s">
        <v>200</v>
      </c>
      <c r="B38" s="10">
        <v>268.6</v>
      </c>
      <c r="C38" s="11">
        <v>305.7</v>
      </c>
      <c r="D38" s="10">
        <f>C38/B38*100</f>
        <v>113.81236038719284</v>
      </c>
      <c r="E38" s="10"/>
      <c r="F38" s="10"/>
      <c r="G38" s="45"/>
      <c r="H38" s="4"/>
      <c r="I38" s="4"/>
      <c r="J38" s="46"/>
    </row>
    <row r="39" spans="1:10" s="5" customFormat="1" ht="47.25">
      <c r="A39" s="19" t="s">
        <v>130</v>
      </c>
      <c r="B39" s="10">
        <v>56.4</v>
      </c>
      <c r="C39" s="11">
        <v>60.1</v>
      </c>
      <c r="D39" s="10">
        <f>C39/B39*100</f>
        <v>106.56028368794325</v>
      </c>
      <c r="E39" s="10"/>
      <c r="F39" s="10"/>
      <c r="G39" s="45"/>
      <c r="H39" s="4"/>
      <c r="I39" s="4"/>
      <c r="J39" s="46"/>
    </row>
    <row r="40" spans="1:10" s="5" customFormat="1" ht="63">
      <c r="A40" s="19" t="s">
        <v>131</v>
      </c>
      <c r="B40" s="10">
        <v>7.4</v>
      </c>
      <c r="C40" s="11">
        <v>8.7</v>
      </c>
      <c r="D40" s="10">
        <f>C40/B40*100</f>
        <v>117.56756756756755</v>
      </c>
      <c r="E40" s="10"/>
      <c r="F40" s="10"/>
      <c r="G40" s="45"/>
      <c r="H40" s="4"/>
      <c r="I40" s="4"/>
      <c r="J40" s="46"/>
    </row>
    <row r="41" spans="1:10" s="5" customFormat="1" ht="47.25">
      <c r="A41" s="19" t="s">
        <v>132</v>
      </c>
      <c r="B41" s="10">
        <v>30</v>
      </c>
      <c r="C41" s="11">
        <v>30</v>
      </c>
      <c r="D41" s="10">
        <f>C41/B41*100</f>
        <v>100</v>
      </c>
      <c r="E41" s="10"/>
      <c r="F41" s="10"/>
      <c r="G41" s="45"/>
      <c r="H41" s="4"/>
      <c r="I41" s="4"/>
      <c r="J41" s="46"/>
    </row>
    <row r="42" spans="1:10" s="5" customFormat="1" ht="31.5">
      <c r="A42" s="19" t="s">
        <v>133</v>
      </c>
      <c r="B42" s="10">
        <v>0</v>
      </c>
      <c r="C42" s="11">
        <v>0</v>
      </c>
      <c r="D42" s="10">
        <v>0</v>
      </c>
      <c r="E42" s="10"/>
      <c r="F42" s="10"/>
      <c r="G42" s="45"/>
      <c r="H42" s="4"/>
      <c r="I42" s="4"/>
      <c r="J42" s="46"/>
    </row>
    <row r="43" spans="1:10" s="5" customFormat="1" ht="47.25">
      <c r="A43" s="19" t="s">
        <v>134</v>
      </c>
      <c r="B43" s="10">
        <v>4</v>
      </c>
      <c r="C43" s="11">
        <v>4</v>
      </c>
      <c r="D43" s="10">
        <f>C43/B43*100</f>
        <v>100</v>
      </c>
      <c r="E43" s="10"/>
      <c r="F43" s="10"/>
      <c r="G43" s="45"/>
      <c r="H43" s="4"/>
      <c r="I43" s="4"/>
      <c r="J43" s="46"/>
    </row>
    <row r="44" spans="1:10" s="5" customFormat="1" ht="63">
      <c r="A44" s="19" t="s">
        <v>144</v>
      </c>
      <c r="B44" s="10"/>
      <c r="C44" s="4"/>
      <c r="D44" s="45">
        <v>100</v>
      </c>
      <c r="E44" s="45">
        <v>2540</v>
      </c>
      <c r="F44" s="45">
        <v>3261.9</v>
      </c>
      <c r="G44" s="45">
        <f>F44/E44*100</f>
        <v>128.42125984251967</v>
      </c>
      <c r="H44" s="45">
        <f>D44-G44</f>
        <v>-28.421259842519675</v>
      </c>
      <c r="I44" s="4">
        <v>0</v>
      </c>
      <c r="J44" s="46"/>
    </row>
    <row r="45" spans="1:10" s="5" customFormat="1" ht="15.75">
      <c r="A45" s="19" t="s">
        <v>135</v>
      </c>
      <c r="B45" s="10">
        <v>10</v>
      </c>
      <c r="C45" s="11">
        <v>10</v>
      </c>
      <c r="D45" s="10">
        <f>C45/B45*100</f>
        <v>100</v>
      </c>
      <c r="E45" s="10"/>
      <c r="F45" s="10"/>
      <c r="G45" s="45"/>
      <c r="H45" s="4"/>
      <c r="I45" s="4"/>
      <c r="J45" s="46"/>
    </row>
    <row r="46" spans="1:10" s="5" customFormat="1" ht="31.5">
      <c r="A46" s="19" t="s">
        <v>136</v>
      </c>
      <c r="B46" s="10">
        <v>100</v>
      </c>
      <c r="C46" s="11">
        <v>100</v>
      </c>
      <c r="D46" s="10">
        <f>C46/B46*100</f>
        <v>100</v>
      </c>
      <c r="E46" s="10"/>
      <c r="F46" s="10"/>
      <c r="G46" s="45"/>
      <c r="H46" s="4"/>
      <c r="I46" s="4"/>
      <c r="J46" s="46"/>
    </row>
    <row r="47" spans="1:10" s="5" customFormat="1" ht="31.5">
      <c r="A47" s="19" t="s">
        <v>137</v>
      </c>
      <c r="B47" s="10"/>
      <c r="C47" s="11"/>
      <c r="D47" s="10"/>
      <c r="E47" s="10"/>
      <c r="F47" s="10"/>
      <c r="G47" s="45"/>
      <c r="H47" s="4"/>
      <c r="I47" s="4"/>
      <c r="J47" s="46"/>
    </row>
    <row r="48" spans="1:10" s="5" customFormat="1" ht="31.5">
      <c r="A48" s="19" t="s">
        <v>138</v>
      </c>
      <c r="B48" s="10"/>
      <c r="C48" s="11"/>
      <c r="D48" s="10"/>
      <c r="E48" s="10"/>
      <c r="F48" s="10"/>
      <c r="G48" s="45"/>
      <c r="H48" s="4"/>
      <c r="I48" s="4"/>
      <c r="J48" s="46"/>
    </row>
    <row r="49" spans="1:10" s="5" customFormat="1" ht="63">
      <c r="A49" s="59" t="s">
        <v>166</v>
      </c>
      <c r="B49" s="10"/>
      <c r="C49" s="11"/>
      <c r="D49" s="45">
        <f>D50</f>
        <v>87.6</v>
      </c>
      <c r="E49" s="45">
        <v>705</v>
      </c>
      <c r="F49" s="45">
        <v>721</v>
      </c>
      <c r="G49" s="45">
        <f>F49/E49*100</f>
        <v>102.26950354609929</v>
      </c>
      <c r="H49" s="45">
        <f>D49-G49</f>
        <v>-14.669503546099293</v>
      </c>
      <c r="I49" s="4">
        <v>3</v>
      </c>
      <c r="J49" s="46"/>
    </row>
    <row r="50" spans="1:10" s="5" customFormat="1" ht="63">
      <c r="A50" s="19" t="s">
        <v>139</v>
      </c>
      <c r="B50" s="10"/>
      <c r="C50" s="11"/>
      <c r="D50" s="45">
        <v>87.6</v>
      </c>
      <c r="E50" s="45">
        <v>705</v>
      </c>
      <c r="F50" s="45">
        <v>721</v>
      </c>
      <c r="G50" s="45">
        <f>F50/E50*100</f>
        <v>102.26950354609929</v>
      </c>
      <c r="H50" s="4"/>
      <c r="I50" s="4"/>
      <c r="J50" s="46"/>
    </row>
    <row r="51" spans="1:10" s="5" customFormat="1" ht="31.5">
      <c r="A51" s="19" t="s">
        <v>140</v>
      </c>
      <c r="B51" s="10">
        <v>72</v>
      </c>
      <c r="C51" s="11">
        <v>62</v>
      </c>
      <c r="D51" s="10">
        <f>C51/B51*100</f>
        <v>86.11111111111111</v>
      </c>
      <c r="E51" s="10"/>
      <c r="F51" s="10"/>
      <c r="G51" s="45"/>
      <c r="H51" s="4"/>
      <c r="I51" s="4"/>
      <c r="J51" s="46"/>
    </row>
    <row r="52" spans="1:10" s="5" customFormat="1" ht="31.5">
      <c r="A52" s="19" t="s">
        <v>141</v>
      </c>
      <c r="B52" s="10">
        <v>82</v>
      </c>
      <c r="C52" s="11">
        <v>80</v>
      </c>
      <c r="D52" s="10">
        <f>C52/B52*100</f>
        <v>97.5609756097561</v>
      </c>
      <c r="E52" s="10"/>
      <c r="F52" s="10"/>
      <c r="G52" s="45"/>
      <c r="H52" s="4"/>
      <c r="I52" s="4"/>
      <c r="J52" s="46"/>
    </row>
    <row r="53" spans="1:10" s="5" customFormat="1" ht="31.5">
      <c r="A53" s="19" t="s">
        <v>142</v>
      </c>
      <c r="B53" s="24">
        <v>0.24</v>
      </c>
      <c r="C53" s="11">
        <v>0.19</v>
      </c>
      <c r="D53" s="10">
        <f>C53/B53*100</f>
        <v>79.16666666666667</v>
      </c>
      <c r="E53" s="10"/>
      <c r="F53" s="10"/>
      <c r="G53" s="45"/>
      <c r="H53" s="4"/>
      <c r="I53" s="4"/>
      <c r="J53" s="46"/>
    </row>
    <row r="54" spans="1:10" s="5" customFormat="1" ht="46.5" customHeight="1" hidden="1">
      <c r="A54" s="19" t="s">
        <v>143</v>
      </c>
      <c r="B54" s="10">
        <v>0</v>
      </c>
      <c r="C54" s="11">
        <v>0</v>
      </c>
      <c r="D54" s="10">
        <v>0</v>
      </c>
      <c r="E54" s="10"/>
      <c r="F54" s="10"/>
      <c r="G54" s="45"/>
      <c r="H54" s="4"/>
      <c r="I54" s="4"/>
      <c r="J54" s="46"/>
    </row>
    <row r="55" spans="1:10" s="5" customFormat="1" ht="62.25" customHeight="1" hidden="1">
      <c r="A55" s="5" t="s">
        <v>51</v>
      </c>
      <c r="B55" s="10">
        <v>3</v>
      </c>
      <c r="C55" s="11">
        <v>7</v>
      </c>
      <c r="D55" s="10">
        <f>C55/B55*100</f>
        <v>233.33333333333334</v>
      </c>
      <c r="E55" s="10"/>
      <c r="F55" s="10"/>
      <c r="G55" s="45" t="e">
        <f aca="true" t="shared" si="2" ref="G55:G83">F55/E55*100</f>
        <v>#DIV/0!</v>
      </c>
      <c r="H55" s="4"/>
      <c r="I55" s="4"/>
      <c r="J55" s="46"/>
    </row>
    <row r="56" spans="1:10" s="5" customFormat="1" ht="78.75" hidden="1">
      <c r="A56" s="20" t="s">
        <v>9</v>
      </c>
      <c r="B56" s="7"/>
      <c r="C56" s="8"/>
      <c r="D56" s="8"/>
      <c r="E56" s="7">
        <f>SUM(E57,E62)</f>
        <v>61.839999999999996</v>
      </c>
      <c r="F56" s="7">
        <f>SUM(F57,F62)</f>
        <v>57.578296</v>
      </c>
      <c r="G56" s="45">
        <f t="shared" si="2"/>
        <v>93.10849935316948</v>
      </c>
      <c r="H56" s="4"/>
      <c r="I56" s="4"/>
      <c r="J56" s="46"/>
    </row>
    <row r="57" spans="1:10" s="5" customFormat="1" ht="0.75" customHeight="1" hidden="1">
      <c r="A57" s="21" t="s">
        <v>10</v>
      </c>
      <c r="B57" s="10"/>
      <c r="C57" s="11"/>
      <c r="D57" s="11"/>
      <c r="E57" s="10">
        <f>SUM(E60:E61)</f>
        <v>21.54</v>
      </c>
      <c r="F57" s="10">
        <f>SUM(F60:F61)</f>
        <v>21.433296</v>
      </c>
      <c r="G57" s="45">
        <f t="shared" si="2"/>
        <v>99.50462395543175</v>
      </c>
      <c r="H57" s="4"/>
      <c r="I57" s="4"/>
      <c r="J57" s="46"/>
    </row>
    <row r="58" spans="1:10" s="5" customFormat="1" ht="60" hidden="1">
      <c r="A58" s="22" t="s">
        <v>11</v>
      </c>
      <c r="B58" s="10">
        <v>33.6</v>
      </c>
      <c r="C58" s="10">
        <v>34.1</v>
      </c>
      <c r="D58" s="10">
        <f>C58/B58*100</f>
        <v>101.48809523809523</v>
      </c>
      <c r="E58" s="10"/>
      <c r="F58" s="11"/>
      <c r="G58" s="45" t="e">
        <f t="shared" si="2"/>
        <v>#DIV/0!</v>
      </c>
      <c r="H58" s="4"/>
      <c r="I58" s="4"/>
      <c r="J58" s="46"/>
    </row>
    <row r="59" spans="1:10" s="16" customFormat="1" ht="47.25" hidden="1">
      <c r="A59" s="14" t="s">
        <v>7</v>
      </c>
      <c r="B59" s="15"/>
      <c r="C59" s="11"/>
      <c r="D59" s="11"/>
      <c r="E59" s="15">
        <v>21.6</v>
      </c>
      <c r="F59" s="15">
        <f>SUM(F57)</f>
        <v>21.433296</v>
      </c>
      <c r="G59" s="45">
        <f t="shared" si="2"/>
        <v>99.2282222222222</v>
      </c>
      <c r="H59" s="72"/>
      <c r="I59" s="72"/>
      <c r="J59" s="29"/>
    </row>
    <row r="60" spans="1:10" s="5" customFormat="1" ht="44.25" customHeight="1" hidden="1">
      <c r="A60" s="23" t="s">
        <v>12</v>
      </c>
      <c r="B60" s="10"/>
      <c r="C60" s="11"/>
      <c r="D60" s="11"/>
      <c r="E60" s="10">
        <v>21.5</v>
      </c>
      <c r="F60" s="10">
        <f>13.603+7.778</f>
        <v>21.381</v>
      </c>
      <c r="G60" s="45">
        <f t="shared" si="2"/>
        <v>99.44651162790697</v>
      </c>
      <c r="H60" s="4"/>
      <c r="I60" s="4"/>
      <c r="J60" s="46"/>
    </row>
    <row r="61" spans="1:10" s="5" customFormat="1" ht="51" customHeight="1" hidden="1">
      <c r="A61" s="23" t="s">
        <v>13</v>
      </c>
      <c r="B61" s="10"/>
      <c r="C61" s="11"/>
      <c r="D61" s="11"/>
      <c r="E61" s="24">
        <v>0.04</v>
      </c>
      <c r="F61" s="24">
        <f>52.296/1000</f>
        <v>0.052296</v>
      </c>
      <c r="G61" s="45">
        <f t="shared" si="2"/>
        <v>130.74</v>
      </c>
      <c r="H61" s="4"/>
      <c r="I61" s="4"/>
      <c r="J61" s="46"/>
    </row>
    <row r="62" spans="1:10" s="5" customFormat="1" ht="47.25" hidden="1">
      <c r="A62" s="21" t="s">
        <v>14</v>
      </c>
      <c r="B62" s="10"/>
      <c r="C62" s="11"/>
      <c r="D62" s="11"/>
      <c r="E62" s="10">
        <f>SUM(E65)</f>
        <v>40.3</v>
      </c>
      <c r="F62" s="10">
        <f>SUM(F65)</f>
        <v>36.145</v>
      </c>
      <c r="G62" s="45">
        <f t="shared" si="2"/>
        <v>89.68982630272954</v>
      </c>
      <c r="H62" s="4"/>
      <c r="I62" s="4"/>
      <c r="J62" s="46"/>
    </row>
    <row r="63" spans="1:10" s="5" customFormat="1" ht="45" hidden="1">
      <c r="A63" s="22" t="s">
        <v>15</v>
      </c>
      <c r="B63" s="10">
        <v>14.4</v>
      </c>
      <c r="C63" s="11">
        <v>16.9</v>
      </c>
      <c r="D63" s="10">
        <f>C63/B63*100</f>
        <v>117.3611111111111</v>
      </c>
      <c r="E63" s="10"/>
      <c r="F63" s="11"/>
      <c r="G63" s="45" t="e">
        <f t="shared" si="2"/>
        <v>#DIV/0!</v>
      </c>
      <c r="H63" s="4"/>
      <c r="I63" s="4"/>
      <c r="J63" s="46"/>
    </row>
    <row r="64" spans="1:10" s="16" customFormat="1" ht="47.25" hidden="1">
      <c r="A64" s="14" t="s">
        <v>7</v>
      </c>
      <c r="B64" s="15"/>
      <c r="C64" s="11"/>
      <c r="D64" s="11"/>
      <c r="E64" s="15">
        <v>40.3</v>
      </c>
      <c r="F64" s="15">
        <f>SUM(F62)</f>
        <v>36.145</v>
      </c>
      <c r="G64" s="45">
        <f t="shared" si="2"/>
        <v>89.68982630272954</v>
      </c>
      <c r="H64" s="72"/>
      <c r="I64" s="72"/>
      <c r="J64" s="29"/>
    </row>
    <row r="65" spans="1:10" ht="38.25" hidden="1">
      <c r="A65" s="23" t="s">
        <v>16</v>
      </c>
      <c r="B65" s="10"/>
      <c r="C65" s="11"/>
      <c r="D65" s="11"/>
      <c r="E65" s="10">
        <v>40.3</v>
      </c>
      <c r="F65" s="10">
        <f>SUM('[1]прил.4'!E$44/1000)</f>
        <v>36.145</v>
      </c>
      <c r="G65" s="45">
        <f t="shared" si="2"/>
        <v>89.68982630272954</v>
      </c>
      <c r="H65" s="73"/>
      <c r="I65" s="73"/>
      <c r="J65" s="47"/>
    </row>
    <row r="66" spans="1:10" s="5" customFormat="1" ht="63" hidden="1">
      <c r="A66" s="20" t="s">
        <v>17</v>
      </c>
      <c r="B66" s="25"/>
      <c r="C66" s="26"/>
      <c r="D66" s="26"/>
      <c r="E66" s="25">
        <f>SUM(E67,E74)</f>
        <v>438.2</v>
      </c>
      <c r="F66" s="25">
        <f>SUM(F67,F74)</f>
        <v>357.6651</v>
      </c>
      <c r="G66" s="45">
        <f t="shared" si="2"/>
        <v>81.62142857142857</v>
      </c>
      <c r="H66" s="4"/>
      <c r="I66" s="4"/>
      <c r="J66" s="46"/>
    </row>
    <row r="67" spans="1:10" s="5" customFormat="1" ht="63" hidden="1">
      <c r="A67" s="21" t="s">
        <v>18</v>
      </c>
      <c r="B67" s="10"/>
      <c r="C67" s="11"/>
      <c r="D67" s="11"/>
      <c r="E67" s="10">
        <f>SUM(E69+E71)</f>
        <v>423.9</v>
      </c>
      <c r="F67" s="10">
        <f>SUM(F69+F71)</f>
        <v>342</v>
      </c>
      <c r="G67" s="45">
        <f t="shared" si="2"/>
        <v>80.67940552016985</v>
      </c>
      <c r="H67" s="4"/>
      <c r="I67" s="4"/>
      <c r="J67" s="46"/>
    </row>
    <row r="68" spans="1:10" s="5" customFormat="1" ht="75" hidden="1">
      <c r="A68" s="22" t="s">
        <v>19</v>
      </c>
      <c r="B68" s="10">
        <v>93</v>
      </c>
      <c r="C68" s="10">
        <v>97</v>
      </c>
      <c r="D68" s="10">
        <f>C68/B68*100</f>
        <v>104.3010752688172</v>
      </c>
      <c r="E68" s="10"/>
      <c r="F68" s="11"/>
      <c r="G68" s="45" t="e">
        <f t="shared" si="2"/>
        <v>#DIV/0!</v>
      </c>
      <c r="H68" s="4"/>
      <c r="I68" s="4"/>
      <c r="J68" s="46"/>
    </row>
    <row r="69" spans="1:10" s="16" customFormat="1" ht="0.75" customHeight="1" hidden="1">
      <c r="A69" s="14" t="s">
        <v>7</v>
      </c>
      <c r="B69" s="15"/>
      <c r="C69" s="11"/>
      <c r="D69" s="11"/>
      <c r="E69" s="15">
        <f>SUM(E70)</f>
        <v>423.9</v>
      </c>
      <c r="F69" s="15">
        <f>SUM(F70)</f>
        <v>342</v>
      </c>
      <c r="G69" s="45">
        <f t="shared" si="2"/>
        <v>80.67940552016985</v>
      </c>
      <c r="H69" s="72"/>
      <c r="I69" s="72"/>
      <c r="J69" s="29"/>
    </row>
    <row r="70" spans="1:10" s="5" customFormat="1" ht="38.25" hidden="1">
      <c r="A70" s="27" t="s">
        <v>20</v>
      </c>
      <c r="B70" s="28"/>
      <c r="C70" s="11"/>
      <c r="D70" s="11"/>
      <c r="E70" s="28">
        <v>423.9</v>
      </c>
      <c r="F70" s="28">
        <v>342</v>
      </c>
      <c r="G70" s="45">
        <f t="shared" si="2"/>
        <v>80.67940552016985</v>
      </c>
      <c r="H70" s="4"/>
      <c r="I70" s="4"/>
      <c r="J70" s="46"/>
    </row>
    <row r="71" spans="1:10" s="5" customFormat="1" ht="94.5" hidden="1">
      <c r="A71" s="19" t="s">
        <v>52</v>
      </c>
      <c r="B71" s="28"/>
      <c r="C71" s="11"/>
      <c r="D71" s="11"/>
      <c r="E71" s="28">
        <v>0</v>
      </c>
      <c r="F71" s="28">
        <v>0</v>
      </c>
      <c r="G71" s="45" t="e">
        <f t="shared" si="2"/>
        <v>#DIV/0!</v>
      </c>
      <c r="H71" s="4"/>
      <c r="I71" s="4"/>
      <c r="J71" s="46"/>
    </row>
    <row r="72" spans="1:10" s="31" customFormat="1" ht="47.25" hidden="1">
      <c r="A72" s="29" t="s">
        <v>21</v>
      </c>
      <c r="B72" s="30"/>
      <c r="C72" s="30"/>
      <c r="D72" s="30"/>
      <c r="E72" s="30"/>
      <c r="F72" s="30"/>
      <c r="G72" s="45" t="e">
        <f t="shared" si="2"/>
        <v>#DIV/0!</v>
      </c>
      <c r="H72" s="74"/>
      <c r="I72" s="74"/>
      <c r="J72" s="48"/>
    </row>
    <row r="73" spans="1:10" s="1" customFormat="1" ht="51" hidden="1">
      <c r="A73" s="27" t="s">
        <v>22</v>
      </c>
      <c r="B73" s="30"/>
      <c r="C73" s="30"/>
      <c r="D73" s="30"/>
      <c r="E73" s="30"/>
      <c r="F73" s="30"/>
      <c r="G73" s="45" t="e">
        <f t="shared" si="2"/>
        <v>#DIV/0!</v>
      </c>
      <c r="H73" s="75"/>
      <c r="I73" s="75"/>
      <c r="J73" s="49"/>
    </row>
    <row r="74" spans="1:10" s="32" customFormat="1" ht="47.25" hidden="1">
      <c r="A74" s="21" t="s">
        <v>23</v>
      </c>
      <c r="B74" s="15"/>
      <c r="C74" s="11"/>
      <c r="D74" s="11"/>
      <c r="E74" s="15">
        <f>SUM(E77)</f>
        <v>14.3</v>
      </c>
      <c r="F74" s="15">
        <f>SUM(F77)</f>
        <v>15.665099999999999</v>
      </c>
      <c r="G74" s="45">
        <f t="shared" si="2"/>
        <v>109.54615384615383</v>
      </c>
      <c r="H74" s="76"/>
      <c r="I74" s="76"/>
      <c r="J74" s="50"/>
    </row>
    <row r="75" spans="1:10" s="32" customFormat="1" ht="45" hidden="1">
      <c r="A75" s="22" t="s">
        <v>24</v>
      </c>
      <c r="B75" s="15">
        <v>67</v>
      </c>
      <c r="C75" s="11">
        <v>68.3</v>
      </c>
      <c r="D75" s="10">
        <f>C75/B75*100</f>
        <v>101.94029850746269</v>
      </c>
      <c r="E75" s="15"/>
      <c r="F75" s="11"/>
      <c r="G75" s="45" t="e">
        <f t="shared" si="2"/>
        <v>#DIV/0!</v>
      </c>
      <c r="H75" s="76"/>
      <c r="I75" s="76"/>
      <c r="J75" s="50"/>
    </row>
    <row r="76" spans="1:10" s="16" customFormat="1" ht="47.25" hidden="1">
      <c r="A76" s="14" t="s">
        <v>7</v>
      </c>
      <c r="B76" s="15"/>
      <c r="C76" s="11"/>
      <c r="D76" s="11"/>
      <c r="E76" s="15">
        <f>SUM(E74)</f>
        <v>14.3</v>
      </c>
      <c r="F76" s="15">
        <f>SUM(F74)</f>
        <v>15.665099999999999</v>
      </c>
      <c r="G76" s="45">
        <f t="shared" si="2"/>
        <v>109.54615384615383</v>
      </c>
      <c r="H76" s="72"/>
      <c r="I76" s="72"/>
      <c r="J76" s="29"/>
    </row>
    <row r="77" spans="1:10" s="32" customFormat="1" ht="38.25" hidden="1">
      <c r="A77" s="27" t="s">
        <v>25</v>
      </c>
      <c r="B77" s="15"/>
      <c r="C77" s="11"/>
      <c r="D77" s="11"/>
      <c r="E77" s="15">
        <v>14.3</v>
      </c>
      <c r="F77" s="10">
        <f>42217/1000*0.3+3</f>
        <v>15.665099999999999</v>
      </c>
      <c r="G77" s="45">
        <f t="shared" si="2"/>
        <v>109.54615384615383</v>
      </c>
      <c r="H77" s="76"/>
      <c r="I77" s="76"/>
      <c r="J77" s="50"/>
    </row>
    <row r="78" spans="1:10" s="1" customFormat="1" ht="0.75" customHeight="1" hidden="1">
      <c r="A78" s="20" t="s">
        <v>26</v>
      </c>
      <c r="B78" s="7"/>
      <c r="C78" s="33"/>
      <c r="D78" s="33"/>
      <c r="E78" s="7">
        <f>SUM(E79)</f>
        <v>0</v>
      </c>
      <c r="F78" s="7">
        <f>SUM(F79)</f>
        <v>4.6673</v>
      </c>
      <c r="G78" s="45" t="e">
        <f t="shared" si="2"/>
        <v>#DIV/0!</v>
      </c>
      <c r="H78" s="75"/>
      <c r="I78" s="75"/>
      <c r="J78" s="49"/>
    </row>
    <row r="79" spans="1:10" s="1" customFormat="1" ht="63" hidden="1">
      <c r="A79" s="21" t="s">
        <v>27</v>
      </c>
      <c r="B79" s="10"/>
      <c r="C79" s="11"/>
      <c r="D79" s="11"/>
      <c r="E79" s="10">
        <f>SUM(E80)</f>
        <v>0</v>
      </c>
      <c r="F79" s="10">
        <f>SUM(F80)</f>
        <v>4.6673</v>
      </c>
      <c r="G79" s="45" t="e">
        <f t="shared" si="2"/>
        <v>#DIV/0!</v>
      </c>
      <c r="H79" s="75"/>
      <c r="I79" s="75"/>
      <c r="J79" s="49"/>
    </row>
    <row r="80" spans="1:10" s="1" customFormat="1" ht="47.25" hidden="1">
      <c r="A80" s="34" t="s">
        <v>28</v>
      </c>
      <c r="B80" s="10"/>
      <c r="C80" s="11"/>
      <c r="D80" s="11"/>
      <c r="E80" s="10">
        <v>0</v>
      </c>
      <c r="F80" s="10">
        <f>4667.3/1000</f>
        <v>4.6673</v>
      </c>
      <c r="G80" s="45" t="e">
        <f t="shared" si="2"/>
        <v>#DIV/0!</v>
      </c>
      <c r="H80" s="77"/>
      <c r="I80" s="77"/>
      <c r="J80" s="49"/>
    </row>
    <row r="81" spans="1:10" s="1" customFormat="1" ht="63" hidden="1">
      <c r="A81" s="35" t="s">
        <v>29</v>
      </c>
      <c r="B81" s="33"/>
      <c r="C81" s="33"/>
      <c r="D81" s="33"/>
      <c r="E81" s="33"/>
      <c r="F81" s="33"/>
      <c r="G81" s="45" t="e">
        <f t="shared" si="2"/>
        <v>#DIV/0!</v>
      </c>
      <c r="H81" s="75"/>
      <c r="I81" s="75"/>
      <c r="J81" s="49"/>
    </row>
    <row r="82" spans="1:10" s="37" customFormat="1" ht="53.25" customHeight="1" hidden="1">
      <c r="A82" s="36" t="s">
        <v>30</v>
      </c>
      <c r="B82" s="15"/>
      <c r="C82" s="10"/>
      <c r="D82" s="10"/>
      <c r="E82" s="15">
        <v>61.8</v>
      </c>
      <c r="F82" s="10">
        <f>345.5/1000</f>
        <v>0.3455</v>
      </c>
      <c r="G82" s="45">
        <f t="shared" si="2"/>
        <v>0.5590614886731391</v>
      </c>
      <c r="H82" s="78"/>
      <c r="I82" s="78"/>
      <c r="J82" s="51"/>
    </row>
    <row r="83" spans="1:10" s="53" customFormat="1" ht="30" customHeight="1">
      <c r="A83" s="52" t="s">
        <v>31</v>
      </c>
      <c r="B83" s="7"/>
      <c r="C83" s="7"/>
      <c r="D83" s="7">
        <f>(D10+D29+D36+D49)/4</f>
        <v>97.38666939498427</v>
      </c>
      <c r="E83" s="7">
        <f>E10+E29+E36+E49</f>
        <v>27841.1</v>
      </c>
      <c r="F83" s="7">
        <f>F10+F29+F36+F49</f>
        <v>29053.599999999995</v>
      </c>
      <c r="G83" s="7">
        <f t="shared" si="2"/>
        <v>104.35507217746425</v>
      </c>
      <c r="H83" s="79">
        <f>D83-G83</f>
        <v>-6.968402782479984</v>
      </c>
      <c r="I83" s="7">
        <f>(I10+I29+I36+I49)/4</f>
        <v>2.3125</v>
      </c>
      <c r="J83" s="66">
        <v>4</v>
      </c>
    </row>
    <row r="84" spans="1:9" ht="21" customHeight="1" hidden="1">
      <c r="A84" s="38" t="s">
        <v>32</v>
      </c>
      <c r="B84" s="62"/>
      <c r="C84" s="63"/>
      <c r="D84" s="63"/>
      <c r="E84" s="62"/>
      <c r="F84" s="62"/>
      <c r="G84" s="64"/>
      <c r="H84" s="65"/>
      <c r="I84" s="65"/>
    </row>
    <row r="85" spans="1:9" ht="22.5" customHeight="1" hidden="1">
      <c r="A85" s="39" t="s">
        <v>33</v>
      </c>
      <c r="B85" s="10"/>
      <c r="C85" s="10"/>
      <c r="D85" s="10"/>
      <c r="E85" s="10">
        <f>SUM(E83)</f>
        <v>27841.1</v>
      </c>
      <c r="F85" s="10">
        <f>SUM(F83)</f>
        <v>29053.599999999995</v>
      </c>
      <c r="G85" s="45">
        <f>F85/E85*100</f>
        <v>104.35507217746425</v>
      </c>
      <c r="H85" s="47"/>
      <c r="I85" s="47"/>
    </row>
    <row r="86" spans="1:9" ht="22.5" customHeight="1" hidden="1">
      <c r="A86" s="39" t="s">
        <v>34</v>
      </c>
      <c r="B86" s="10"/>
      <c r="C86" s="10"/>
      <c r="D86" s="10"/>
      <c r="E86" s="10">
        <f>SUM(E87:E89)</f>
        <v>1001.9</v>
      </c>
      <c r="F86" s="10">
        <f>SUM(F87:F89)</f>
        <v>858.256196</v>
      </c>
      <c r="G86" s="45">
        <f>F86/E86*100</f>
        <v>85.6628601656852</v>
      </c>
      <c r="H86" s="47"/>
      <c r="I86" s="47"/>
    </row>
    <row r="87" spans="1:9" ht="15.75" hidden="1">
      <c r="A87" s="40" t="s">
        <v>35</v>
      </c>
      <c r="B87" s="41"/>
      <c r="C87" s="41"/>
      <c r="D87" s="41"/>
      <c r="E87" s="41">
        <f>SUM(E82+E80+E72)</f>
        <v>61.8</v>
      </c>
      <c r="F87" s="41">
        <f>SUM(F82+F80+F72)</f>
        <v>5.0128</v>
      </c>
      <c r="G87" s="45">
        <f>F87/E87*100</f>
        <v>8.111326860841425</v>
      </c>
      <c r="H87" s="47"/>
      <c r="I87" s="47"/>
    </row>
    <row r="88" spans="1:9" ht="15.75" hidden="1">
      <c r="A88" s="40" t="s">
        <v>36</v>
      </c>
      <c r="B88" s="41"/>
      <c r="C88" s="41"/>
      <c r="D88" s="41"/>
      <c r="E88" s="41">
        <f>SUM(E13+E59+E64+E69+E76)</f>
        <v>500.09999999999997</v>
      </c>
      <c r="F88" s="41">
        <f>SUM(F13+F59+F64+F69+F76)</f>
        <v>415.243396</v>
      </c>
      <c r="G88" s="45">
        <f>F88/E88*100</f>
        <v>83.03207278544292</v>
      </c>
      <c r="H88" s="47"/>
      <c r="I88" s="47"/>
    </row>
    <row r="89" spans="1:9" ht="15.75" hidden="1">
      <c r="A89" s="40" t="s">
        <v>37</v>
      </c>
      <c r="B89" s="41"/>
      <c r="C89" s="41"/>
      <c r="D89" s="41"/>
      <c r="E89" s="41">
        <f>SUM(E32+E71)</f>
        <v>440</v>
      </c>
      <c r="F89" s="41">
        <f>SUM(F32+F71)</f>
        <v>438</v>
      </c>
      <c r="G89" s="45">
        <v>0</v>
      </c>
      <c r="H89" s="47"/>
      <c r="I89" s="47"/>
    </row>
    <row r="90" spans="1:9" ht="15.75" hidden="1">
      <c r="A90" s="42" t="s">
        <v>38</v>
      </c>
      <c r="B90" s="41"/>
      <c r="C90" s="41"/>
      <c r="D90" s="41"/>
      <c r="E90" s="41">
        <f>SUM(E55)</f>
        <v>0</v>
      </c>
      <c r="F90" s="41">
        <f>SUM(F55)</f>
        <v>0</v>
      </c>
      <c r="G90" s="45" t="e">
        <f>F90/E90*100</f>
        <v>#DIV/0!</v>
      </c>
      <c r="H90" s="47"/>
      <c r="I90" s="47"/>
    </row>
    <row r="91" spans="1:7" ht="15.75">
      <c r="A91" s="43"/>
      <c r="B91" s="44"/>
      <c r="C91" s="44"/>
      <c r="D91" s="44"/>
      <c r="E91" s="44"/>
      <c r="F91" s="44"/>
      <c r="G91" s="44"/>
    </row>
    <row r="180" ht="15.75"/>
    <row r="181" ht="15.75"/>
    <row r="182" ht="15.75"/>
    <row r="183" ht="15.75"/>
    <row r="184" ht="15.75"/>
    <row r="185" ht="15.75"/>
  </sheetData>
  <mergeCells count="9">
    <mergeCell ref="G1:I1"/>
    <mergeCell ref="A2:I2"/>
    <mergeCell ref="A3:I5"/>
    <mergeCell ref="B8:D8"/>
    <mergeCell ref="H8:H9"/>
    <mergeCell ref="I8:I9"/>
    <mergeCell ref="A6:G6"/>
    <mergeCell ref="A8:A9"/>
    <mergeCell ref="E8:G8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J69"/>
  <sheetViews>
    <sheetView zoomScale="75" zoomScaleNormal="75" workbookViewId="0" topLeftCell="A1">
      <selection activeCell="O69" sqref="O69"/>
    </sheetView>
  </sheetViews>
  <sheetFormatPr defaultColWidth="9.00390625" defaultRowHeight="12.75"/>
  <cols>
    <col min="1" max="1" width="51.625" style="2" customWidth="1"/>
    <col min="2" max="2" width="10.25390625" style="3" customWidth="1"/>
    <col min="3" max="3" width="11.375" style="3" customWidth="1"/>
    <col min="4" max="4" width="11.125" style="3" customWidth="1"/>
    <col min="5" max="5" width="8.75390625" style="3" customWidth="1"/>
    <col min="6" max="6" width="12.00390625" style="3" customWidth="1"/>
    <col min="7" max="7" width="9.125" style="3" customWidth="1"/>
    <col min="8" max="8" width="12.875" style="2" customWidth="1"/>
    <col min="9" max="9" width="10.00390625" style="2" customWidth="1"/>
    <col min="10" max="10" width="8.875" style="2" hidden="1" customWidth="1"/>
    <col min="11" max="16384" width="8.875" style="2" customWidth="1"/>
  </cols>
  <sheetData>
    <row r="1" spans="7:9" ht="15.75">
      <c r="G1" s="96" t="s">
        <v>173</v>
      </c>
      <c r="H1" s="96"/>
      <c r="I1" s="96"/>
    </row>
    <row r="2" spans="1:9" ht="18.75">
      <c r="A2" s="105" t="s">
        <v>2</v>
      </c>
      <c r="B2" s="105"/>
      <c r="C2" s="105"/>
      <c r="D2" s="105"/>
      <c r="E2" s="105"/>
      <c r="F2" s="105"/>
      <c r="G2" s="105"/>
      <c r="H2" s="105"/>
      <c r="I2" s="105"/>
    </row>
    <row r="3" spans="1:9" ht="15.75">
      <c r="A3" s="104" t="s">
        <v>177</v>
      </c>
      <c r="B3" s="104"/>
      <c r="C3" s="104"/>
      <c r="D3" s="104"/>
      <c r="E3" s="104"/>
      <c r="F3" s="104"/>
      <c r="G3" s="104"/>
      <c r="H3" s="104"/>
      <c r="I3" s="104"/>
    </row>
    <row r="4" spans="1:9" ht="15.75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5.75">
      <c r="A5" s="104"/>
      <c r="B5" s="104"/>
      <c r="C5" s="104"/>
      <c r="D5" s="104"/>
      <c r="E5" s="104"/>
      <c r="F5" s="104"/>
      <c r="G5" s="104"/>
      <c r="H5" s="104"/>
      <c r="I5" s="104"/>
    </row>
    <row r="6" spans="1:7" ht="15.75">
      <c r="A6" s="102"/>
      <c r="B6" s="102"/>
      <c r="C6" s="102"/>
      <c r="D6" s="102"/>
      <c r="E6" s="102"/>
      <c r="F6" s="102"/>
      <c r="G6" s="102"/>
    </row>
    <row r="7" ht="15.75">
      <c r="G7" s="2" t="s">
        <v>74</v>
      </c>
    </row>
    <row r="8" spans="1:10" s="5" customFormat="1" ht="48.75" customHeight="1">
      <c r="A8" s="100" t="s">
        <v>4</v>
      </c>
      <c r="B8" s="103" t="s">
        <v>5</v>
      </c>
      <c r="C8" s="103"/>
      <c r="D8" s="103"/>
      <c r="E8" s="103" t="s">
        <v>6</v>
      </c>
      <c r="F8" s="103"/>
      <c r="G8" s="103"/>
      <c r="H8" s="100" t="s">
        <v>178</v>
      </c>
      <c r="I8" s="100" t="s">
        <v>0</v>
      </c>
      <c r="J8" s="46" t="s">
        <v>1</v>
      </c>
    </row>
    <row r="9" spans="1:10" s="5" customFormat="1" ht="36" customHeight="1">
      <c r="A9" s="100"/>
      <c r="B9" s="4" t="s">
        <v>145</v>
      </c>
      <c r="C9" s="4" t="s">
        <v>146</v>
      </c>
      <c r="D9" s="4" t="s">
        <v>39</v>
      </c>
      <c r="E9" s="4" t="s">
        <v>145</v>
      </c>
      <c r="F9" s="4" t="s">
        <v>146</v>
      </c>
      <c r="G9" s="4" t="s">
        <v>39</v>
      </c>
      <c r="H9" s="100"/>
      <c r="I9" s="100"/>
      <c r="J9" s="46"/>
    </row>
    <row r="10" spans="1:10" s="5" customFormat="1" ht="63">
      <c r="A10" s="6" t="s">
        <v>75</v>
      </c>
      <c r="B10" s="7"/>
      <c r="C10" s="8"/>
      <c r="D10" s="7">
        <f>(D11+D18)/2</f>
        <v>112.00306424420359</v>
      </c>
      <c r="E10" s="7">
        <f>E11+E18</f>
        <v>4290.8</v>
      </c>
      <c r="F10" s="7">
        <f>F11+F18</f>
        <v>4025.3999999999996</v>
      </c>
      <c r="G10" s="71">
        <f aca="true" t="shared" si="0" ref="G10:G25">F10/E10*100</f>
        <v>93.81467325440475</v>
      </c>
      <c r="H10" s="86" t="s">
        <v>194</v>
      </c>
      <c r="I10" s="7">
        <v>3.5</v>
      </c>
      <c r="J10" s="46"/>
    </row>
    <row r="11" spans="1:10" s="5" customFormat="1" ht="66" customHeight="1">
      <c r="A11" s="9" t="s">
        <v>76</v>
      </c>
      <c r="B11" s="45"/>
      <c r="C11" s="4"/>
      <c r="D11" s="45">
        <f>(D12+D13+D14)/3</f>
        <v>123.24664630325162</v>
      </c>
      <c r="E11" s="45">
        <v>666.3</v>
      </c>
      <c r="F11" s="45">
        <v>682.8</v>
      </c>
      <c r="G11" s="45">
        <f t="shared" si="0"/>
        <v>102.47636199909951</v>
      </c>
      <c r="H11" s="85" t="s">
        <v>193</v>
      </c>
      <c r="I11" s="4">
        <v>4</v>
      </c>
      <c r="J11" s="46"/>
    </row>
    <row r="12" spans="1:10" s="5" customFormat="1" ht="45">
      <c r="A12" s="12" t="s">
        <v>204</v>
      </c>
      <c r="B12" s="45">
        <v>471</v>
      </c>
      <c r="C12" s="45">
        <v>475</v>
      </c>
      <c r="D12" s="45">
        <f aca="true" t="shared" si="1" ref="D12:D17">C12/B12*100</f>
        <v>100.84925690021231</v>
      </c>
      <c r="E12" s="45"/>
      <c r="F12" s="4"/>
      <c r="G12" s="45"/>
      <c r="H12" s="85"/>
      <c r="I12" s="4"/>
      <c r="J12" s="46"/>
    </row>
    <row r="13" spans="1:10" s="16" customFormat="1" ht="31.5">
      <c r="A13" s="14" t="s">
        <v>77</v>
      </c>
      <c r="B13" s="69">
        <v>4072</v>
      </c>
      <c r="C13" s="4">
        <v>4085</v>
      </c>
      <c r="D13" s="45">
        <f t="shared" si="1"/>
        <v>100.31925343811395</v>
      </c>
      <c r="E13" s="69"/>
      <c r="F13" s="69"/>
      <c r="G13" s="45"/>
      <c r="H13" s="85"/>
      <c r="I13" s="72"/>
      <c r="J13" s="29"/>
    </row>
    <row r="14" spans="1:10" s="5" customFormat="1" ht="36" customHeight="1">
      <c r="A14" s="55" t="s">
        <v>78</v>
      </c>
      <c r="B14" s="45">
        <v>70</v>
      </c>
      <c r="C14" s="4">
        <v>118</v>
      </c>
      <c r="D14" s="45">
        <f t="shared" si="1"/>
        <v>168.57142857142858</v>
      </c>
      <c r="E14" s="45"/>
      <c r="F14" s="45"/>
      <c r="G14" s="45"/>
      <c r="H14" s="85"/>
      <c r="I14" s="4"/>
      <c r="J14" s="46"/>
    </row>
    <row r="15" spans="1:10" s="5" customFormat="1" ht="25.5" hidden="1">
      <c r="A15" s="17" t="s">
        <v>45</v>
      </c>
      <c r="B15" s="45">
        <v>5072</v>
      </c>
      <c r="C15" s="4">
        <v>5006</v>
      </c>
      <c r="D15" s="45">
        <f t="shared" si="1"/>
        <v>98.698738170347</v>
      </c>
      <c r="E15" s="45"/>
      <c r="F15" s="45"/>
      <c r="G15" s="45" t="e">
        <f t="shared" si="0"/>
        <v>#DIV/0!</v>
      </c>
      <c r="H15" s="85" t="s">
        <v>179</v>
      </c>
      <c r="I15" s="4"/>
      <c r="J15" s="46"/>
    </row>
    <row r="16" spans="1:10" s="5" customFormat="1" ht="25.5" hidden="1">
      <c r="A16" s="17" t="s">
        <v>46</v>
      </c>
      <c r="B16" s="45">
        <v>2121</v>
      </c>
      <c r="C16" s="4">
        <v>1806</v>
      </c>
      <c r="D16" s="45">
        <f t="shared" si="1"/>
        <v>85.14851485148515</v>
      </c>
      <c r="E16" s="45"/>
      <c r="F16" s="45"/>
      <c r="G16" s="45" t="e">
        <f t="shared" si="0"/>
        <v>#DIV/0!</v>
      </c>
      <c r="H16" s="85" t="s">
        <v>179</v>
      </c>
      <c r="I16" s="4"/>
      <c r="J16" s="46"/>
    </row>
    <row r="17" spans="1:10" s="5" customFormat="1" ht="51" hidden="1">
      <c r="A17" s="17" t="s">
        <v>47</v>
      </c>
      <c r="B17" s="45">
        <v>4</v>
      </c>
      <c r="C17" s="4">
        <v>2</v>
      </c>
      <c r="D17" s="45">
        <f t="shared" si="1"/>
        <v>50</v>
      </c>
      <c r="E17" s="45"/>
      <c r="F17" s="45"/>
      <c r="G17" s="45" t="e">
        <f t="shared" si="0"/>
        <v>#DIV/0!</v>
      </c>
      <c r="H17" s="85" t="s">
        <v>179</v>
      </c>
      <c r="I17" s="4"/>
      <c r="J17" s="46"/>
    </row>
    <row r="18" spans="1:10" s="5" customFormat="1" ht="47.25">
      <c r="A18" s="54" t="s">
        <v>205</v>
      </c>
      <c r="B18" s="45"/>
      <c r="C18" s="4"/>
      <c r="D18" s="45">
        <f>(D19+D20)/2</f>
        <v>100.75948218515555</v>
      </c>
      <c r="E18" s="45">
        <v>3624.5</v>
      </c>
      <c r="F18" s="45">
        <v>3342.6</v>
      </c>
      <c r="G18" s="45">
        <f t="shared" si="0"/>
        <v>92.22237550006898</v>
      </c>
      <c r="H18" s="85" t="s">
        <v>180</v>
      </c>
      <c r="I18" s="4">
        <v>3</v>
      </c>
      <c r="J18" s="46"/>
    </row>
    <row r="19" spans="1:10" s="5" customFormat="1" ht="15.75">
      <c r="A19" s="17" t="s">
        <v>79</v>
      </c>
      <c r="B19" s="45">
        <v>151483</v>
      </c>
      <c r="C19" s="4">
        <v>151564</v>
      </c>
      <c r="D19" s="45">
        <f>C19/B19*100</f>
        <v>100.05347134661974</v>
      </c>
      <c r="E19" s="45"/>
      <c r="F19" s="45"/>
      <c r="G19" s="45"/>
      <c r="H19" s="85"/>
      <c r="I19" s="4"/>
      <c r="J19" s="46"/>
    </row>
    <row r="20" spans="1:10" s="5" customFormat="1" ht="26.25" customHeight="1">
      <c r="A20" s="17" t="s">
        <v>80</v>
      </c>
      <c r="B20" s="45">
        <v>64074</v>
      </c>
      <c r="C20" s="4">
        <v>65013</v>
      </c>
      <c r="D20" s="45">
        <f>C20/B20*100</f>
        <v>101.46549302369137</v>
      </c>
      <c r="E20" s="45"/>
      <c r="F20" s="45"/>
      <c r="G20" s="45"/>
      <c r="H20" s="85"/>
      <c r="I20" s="4"/>
      <c r="J20" s="46"/>
    </row>
    <row r="21" spans="1:10" s="5" customFormat="1" ht="51" hidden="1">
      <c r="A21" s="17" t="s">
        <v>51</v>
      </c>
      <c r="B21" s="45"/>
      <c r="C21" s="4">
        <v>22.7</v>
      </c>
      <c r="D21" s="45"/>
      <c r="E21" s="45"/>
      <c r="F21" s="45"/>
      <c r="G21" s="45" t="e">
        <f t="shared" si="0"/>
        <v>#DIV/0!</v>
      </c>
      <c r="H21" s="85" t="s">
        <v>179</v>
      </c>
      <c r="I21" s="4"/>
      <c r="J21" s="46"/>
    </row>
    <row r="22" spans="1:10" s="5" customFormat="1" ht="47.25">
      <c r="A22" s="56" t="s">
        <v>81</v>
      </c>
      <c r="B22" s="71"/>
      <c r="C22" s="33"/>
      <c r="D22" s="71">
        <f>(D23+D25)/2</f>
        <v>130.58286516853934</v>
      </c>
      <c r="E22" s="71">
        <f>E23+E25</f>
        <v>4069.7999999999997</v>
      </c>
      <c r="F22" s="71">
        <f>F23+F25</f>
        <v>4156.3</v>
      </c>
      <c r="G22" s="71">
        <f t="shared" si="0"/>
        <v>102.12541156813603</v>
      </c>
      <c r="H22" s="86" t="s">
        <v>197</v>
      </c>
      <c r="I22" s="71">
        <v>4</v>
      </c>
      <c r="J22" s="46"/>
    </row>
    <row r="23" spans="1:10" s="5" customFormat="1" ht="31.5">
      <c r="A23" s="57" t="s">
        <v>84</v>
      </c>
      <c r="B23" s="45"/>
      <c r="C23" s="4"/>
      <c r="D23" s="45">
        <f>D24</f>
        <v>150</v>
      </c>
      <c r="E23" s="45">
        <v>2073.7</v>
      </c>
      <c r="F23" s="45">
        <v>2029.2</v>
      </c>
      <c r="G23" s="45">
        <f t="shared" si="0"/>
        <v>97.85407725321889</v>
      </c>
      <c r="H23" s="85" t="s">
        <v>181</v>
      </c>
      <c r="I23" s="4">
        <v>5</v>
      </c>
      <c r="J23" s="46"/>
    </row>
    <row r="24" spans="1:10" s="5" customFormat="1" ht="38.25">
      <c r="A24" s="18" t="s">
        <v>82</v>
      </c>
      <c r="B24" s="45">
        <v>1.2</v>
      </c>
      <c r="C24" s="4">
        <v>1.8</v>
      </c>
      <c r="D24" s="45">
        <f>C24/B24*100</f>
        <v>150</v>
      </c>
      <c r="E24" s="45"/>
      <c r="F24" s="45"/>
      <c r="G24" s="45"/>
      <c r="H24" s="85"/>
      <c r="I24" s="4"/>
      <c r="J24" s="46"/>
    </row>
    <row r="25" spans="1:10" s="5" customFormat="1" ht="63">
      <c r="A25" s="58" t="s">
        <v>85</v>
      </c>
      <c r="B25" s="45"/>
      <c r="C25" s="4"/>
      <c r="D25" s="45">
        <f>D26</f>
        <v>111.16573033707866</v>
      </c>
      <c r="E25" s="45">
        <v>1996.1</v>
      </c>
      <c r="F25" s="45">
        <v>2127.1</v>
      </c>
      <c r="G25" s="45">
        <f t="shared" si="0"/>
        <v>106.56279745503731</v>
      </c>
      <c r="H25" s="85" t="s">
        <v>195</v>
      </c>
      <c r="I25" s="4">
        <v>3</v>
      </c>
      <c r="J25" s="46"/>
    </row>
    <row r="26" spans="1:10" s="5" customFormat="1" ht="15.75">
      <c r="A26" s="14" t="s">
        <v>171</v>
      </c>
      <c r="B26" s="45">
        <v>1424</v>
      </c>
      <c r="C26" s="4">
        <v>1583</v>
      </c>
      <c r="D26" s="45">
        <f>C26/B26*100</f>
        <v>111.16573033707866</v>
      </c>
      <c r="E26" s="45"/>
      <c r="F26" s="45"/>
      <c r="G26" s="45"/>
      <c r="H26" s="85"/>
      <c r="I26" s="4"/>
      <c r="J26" s="46"/>
    </row>
    <row r="27" spans="1:10" s="5" customFormat="1" ht="63">
      <c r="A27" s="59" t="s">
        <v>160</v>
      </c>
      <c r="B27" s="71"/>
      <c r="C27" s="33"/>
      <c r="D27" s="71">
        <f>D28</f>
        <v>100</v>
      </c>
      <c r="E27" s="71"/>
      <c r="F27" s="71">
        <v>11.5</v>
      </c>
      <c r="G27" s="71"/>
      <c r="H27" s="86" t="s">
        <v>198</v>
      </c>
      <c r="I27" s="33">
        <v>0</v>
      </c>
      <c r="J27" s="46"/>
    </row>
    <row r="28" spans="1:10" s="5" customFormat="1" ht="78.75">
      <c r="A28" s="19" t="s">
        <v>161</v>
      </c>
      <c r="B28" s="45"/>
      <c r="C28" s="4"/>
      <c r="D28" s="45">
        <f>D29</f>
        <v>100</v>
      </c>
      <c r="E28" s="45">
        <v>2</v>
      </c>
      <c r="F28" s="45">
        <v>11.5</v>
      </c>
      <c r="G28" s="45" t="s">
        <v>199</v>
      </c>
      <c r="H28" s="85" t="s">
        <v>198</v>
      </c>
      <c r="I28" s="4">
        <v>0</v>
      </c>
      <c r="J28" s="46"/>
    </row>
    <row r="29" spans="1:10" s="5" customFormat="1" ht="47.25">
      <c r="A29" s="19" t="s">
        <v>83</v>
      </c>
      <c r="B29" s="45">
        <v>17.6</v>
      </c>
      <c r="C29" s="4">
        <v>17.6</v>
      </c>
      <c r="D29" s="45">
        <f>C29/B29*100</f>
        <v>100</v>
      </c>
      <c r="E29" s="45"/>
      <c r="F29" s="45"/>
      <c r="G29" s="45"/>
      <c r="H29" s="85"/>
      <c r="I29" s="4"/>
      <c r="J29" s="46"/>
    </row>
    <row r="30" spans="1:10" s="5" customFormat="1" ht="94.5">
      <c r="A30" s="59" t="s">
        <v>86</v>
      </c>
      <c r="B30" s="71"/>
      <c r="C30" s="33"/>
      <c r="D30" s="71">
        <f>D31</f>
        <v>100</v>
      </c>
      <c r="E30" s="71">
        <v>356.8</v>
      </c>
      <c r="F30" s="71">
        <v>347.5</v>
      </c>
      <c r="G30" s="71">
        <f>F30/E30*100</f>
        <v>97.39349775784754</v>
      </c>
      <c r="H30" s="86" t="s">
        <v>182</v>
      </c>
      <c r="I30" s="71">
        <f>I31</f>
        <v>3</v>
      </c>
      <c r="J30" s="46"/>
    </row>
    <row r="31" spans="1:10" s="5" customFormat="1" ht="31.5">
      <c r="A31" s="19" t="s">
        <v>87</v>
      </c>
      <c r="B31" s="45"/>
      <c r="C31" s="4"/>
      <c r="D31" s="45">
        <f>D32</f>
        <v>100</v>
      </c>
      <c r="E31" s="45">
        <v>356.8</v>
      </c>
      <c r="F31" s="45">
        <v>347.5</v>
      </c>
      <c r="G31" s="45">
        <f>F31/E31*100</f>
        <v>97.39349775784754</v>
      </c>
      <c r="H31" s="85" t="s">
        <v>182</v>
      </c>
      <c r="I31" s="4">
        <v>3</v>
      </c>
      <c r="J31" s="46"/>
    </row>
    <row r="32" spans="1:10" s="5" customFormat="1" ht="46.5" customHeight="1">
      <c r="A32" s="19" t="s">
        <v>88</v>
      </c>
      <c r="B32" s="45">
        <v>94</v>
      </c>
      <c r="C32" s="4">
        <v>94</v>
      </c>
      <c r="D32" s="45">
        <f>C32/B32*100</f>
        <v>100</v>
      </c>
      <c r="E32" s="45"/>
      <c r="F32" s="45"/>
      <c r="G32" s="45"/>
      <c r="H32" s="85"/>
      <c r="I32" s="4"/>
      <c r="J32" s="46"/>
    </row>
    <row r="33" spans="1:10" s="5" customFormat="1" ht="62.25" customHeight="1" hidden="1">
      <c r="A33" s="5" t="s">
        <v>51</v>
      </c>
      <c r="B33" s="45">
        <v>3</v>
      </c>
      <c r="C33" s="4">
        <v>7</v>
      </c>
      <c r="D33" s="45">
        <f>C33/B33*100</f>
        <v>233.33333333333334</v>
      </c>
      <c r="E33" s="45"/>
      <c r="F33" s="45"/>
      <c r="G33" s="45" t="e">
        <f aca="true" t="shared" si="2" ref="G33:G61">F33/E33*100</f>
        <v>#DIV/0!</v>
      </c>
      <c r="H33" s="85" t="s">
        <v>179</v>
      </c>
      <c r="I33" s="4"/>
      <c r="J33" s="46"/>
    </row>
    <row r="34" spans="1:10" s="5" customFormat="1" ht="78.75" hidden="1">
      <c r="A34" s="20" t="s">
        <v>9</v>
      </c>
      <c r="B34" s="7"/>
      <c r="C34" s="8"/>
      <c r="D34" s="8"/>
      <c r="E34" s="7">
        <f>SUM(E35,E40)</f>
        <v>61.839999999999996</v>
      </c>
      <c r="F34" s="7">
        <f>SUM(F35,F40)</f>
        <v>57.578296</v>
      </c>
      <c r="G34" s="45">
        <f t="shared" si="2"/>
        <v>93.10849935316948</v>
      </c>
      <c r="H34" s="85" t="s">
        <v>179</v>
      </c>
      <c r="I34" s="4"/>
      <c r="J34" s="46"/>
    </row>
    <row r="35" spans="1:10" s="5" customFormat="1" ht="0.75" customHeight="1" hidden="1">
      <c r="A35" s="21" t="s">
        <v>10</v>
      </c>
      <c r="B35" s="45"/>
      <c r="C35" s="4"/>
      <c r="D35" s="4"/>
      <c r="E35" s="45">
        <f>SUM(E38:E39)</f>
        <v>21.54</v>
      </c>
      <c r="F35" s="45">
        <f>SUM(F38:F39)</f>
        <v>21.433296</v>
      </c>
      <c r="G35" s="45">
        <f t="shared" si="2"/>
        <v>99.50462395543175</v>
      </c>
      <c r="H35" s="85" t="s">
        <v>179</v>
      </c>
      <c r="I35" s="4"/>
      <c r="J35" s="46"/>
    </row>
    <row r="36" spans="1:10" s="5" customFormat="1" ht="60" hidden="1">
      <c r="A36" s="22" t="s">
        <v>11</v>
      </c>
      <c r="B36" s="45">
        <v>33.6</v>
      </c>
      <c r="C36" s="45">
        <v>34.1</v>
      </c>
      <c r="D36" s="45">
        <f>C36/B36*100</f>
        <v>101.48809523809523</v>
      </c>
      <c r="E36" s="45"/>
      <c r="F36" s="4"/>
      <c r="G36" s="45" t="e">
        <f t="shared" si="2"/>
        <v>#DIV/0!</v>
      </c>
      <c r="H36" s="85" t="s">
        <v>179</v>
      </c>
      <c r="I36" s="4"/>
      <c r="J36" s="46"/>
    </row>
    <row r="37" spans="1:10" s="16" customFormat="1" ht="47.25" hidden="1">
      <c r="A37" s="14" t="s">
        <v>7</v>
      </c>
      <c r="B37" s="69"/>
      <c r="C37" s="4"/>
      <c r="D37" s="4"/>
      <c r="E37" s="69">
        <v>21.6</v>
      </c>
      <c r="F37" s="69">
        <f>SUM(F35)</f>
        <v>21.433296</v>
      </c>
      <c r="G37" s="45">
        <f t="shared" si="2"/>
        <v>99.2282222222222</v>
      </c>
      <c r="H37" s="85" t="s">
        <v>179</v>
      </c>
      <c r="I37" s="72"/>
      <c r="J37" s="29"/>
    </row>
    <row r="38" spans="1:10" s="5" customFormat="1" ht="44.25" customHeight="1" hidden="1">
      <c r="A38" s="23" t="s">
        <v>12</v>
      </c>
      <c r="B38" s="45"/>
      <c r="C38" s="4"/>
      <c r="D38" s="4"/>
      <c r="E38" s="45">
        <v>21.5</v>
      </c>
      <c r="F38" s="45">
        <f>13.603+7.778</f>
        <v>21.381</v>
      </c>
      <c r="G38" s="45">
        <f t="shared" si="2"/>
        <v>99.44651162790697</v>
      </c>
      <c r="H38" s="85" t="s">
        <v>179</v>
      </c>
      <c r="I38" s="4"/>
      <c r="J38" s="46"/>
    </row>
    <row r="39" spans="1:10" s="5" customFormat="1" ht="51" customHeight="1" hidden="1">
      <c r="A39" s="23" t="s">
        <v>13</v>
      </c>
      <c r="B39" s="45"/>
      <c r="C39" s="4"/>
      <c r="D39" s="4"/>
      <c r="E39" s="81">
        <v>0.04</v>
      </c>
      <c r="F39" s="81">
        <f>52.296/1000</f>
        <v>0.052296</v>
      </c>
      <c r="G39" s="45">
        <f t="shared" si="2"/>
        <v>130.74</v>
      </c>
      <c r="H39" s="85" t="s">
        <v>179</v>
      </c>
      <c r="I39" s="4"/>
      <c r="J39" s="46"/>
    </row>
    <row r="40" spans="1:10" s="5" customFormat="1" ht="47.25" hidden="1">
      <c r="A40" s="21" t="s">
        <v>14</v>
      </c>
      <c r="B40" s="45"/>
      <c r="C40" s="4"/>
      <c r="D40" s="4"/>
      <c r="E40" s="45">
        <f>SUM(E43)</f>
        <v>40.3</v>
      </c>
      <c r="F40" s="45">
        <f>SUM(F43)</f>
        <v>36.145</v>
      </c>
      <c r="G40" s="45">
        <f t="shared" si="2"/>
        <v>89.68982630272954</v>
      </c>
      <c r="H40" s="85" t="s">
        <v>179</v>
      </c>
      <c r="I40" s="4"/>
      <c r="J40" s="46"/>
    </row>
    <row r="41" spans="1:10" s="5" customFormat="1" ht="45" hidden="1">
      <c r="A41" s="22" t="s">
        <v>15</v>
      </c>
      <c r="B41" s="45">
        <v>14.4</v>
      </c>
      <c r="C41" s="4">
        <v>16.9</v>
      </c>
      <c r="D41" s="45">
        <f>C41/B41*100</f>
        <v>117.3611111111111</v>
      </c>
      <c r="E41" s="45"/>
      <c r="F41" s="4"/>
      <c r="G41" s="45" t="e">
        <f t="shared" si="2"/>
        <v>#DIV/0!</v>
      </c>
      <c r="H41" s="85" t="s">
        <v>179</v>
      </c>
      <c r="I41" s="4"/>
      <c r="J41" s="46"/>
    </row>
    <row r="42" spans="1:10" s="16" customFormat="1" ht="47.25" hidden="1">
      <c r="A42" s="14" t="s">
        <v>7</v>
      </c>
      <c r="B42" s="69"/>
      <c r="C42" s="4"/>
      <c r="D42" s="4"/>
      <c r="E42" s="69">
        <v>40.3</v>
      </c>
      <c r="F42" s="69">
        <f>SUM(F40)</f>
        <v>36.145</v>
      </c>
      <c r="G42" s="45">
        <f t="shared" si="2"/>
        <v>89.68982630272954</v>
      </c>
      <c r="H42" s="85" t="s">
        <v>179</v>
      </c>
      <c r="I42" s="72"/>
      <c r="J42" s="29"/>
    </row>
    <row r="43" spans="1:10" ht="38.25" hidden="1">
      <c r="A43" s="23" t="s">
        <v>16</v>
      </c>
      <c r="B43" s="45"/>
      <c r="C43" s="4"/>
      <c r="D43" s="4"/>
      <c r="E43" s="45">
        <v>40.3</v>
      </c>
      <c r="F43" s="45">
        <f>SUM('[1]прил.4'!E$44/1000)</f>
        <v>36.145</v>
      </c>
      <c r="G43" s="45">
        <f t="shared" si="2"/>
        <v>89.68982630272954</v>
      </c>
      <c r="H43" s="85" t="s">
        <v>179</v>
      </c>
      <c r="I43" s="82"/>
      <c r="J43" s="47"/>
    </row>
    <row r="44" spans="1:10" s="5" customFormat="1" ht="63" hidden="1">
      <c r="A44" s="20" t="s">
        <v>17</v>
      </c>
      <c r="B44" s="7"/>
      <c r="C44" s="33"/>
      <c r="D44" s="33"/>
      <c r="E44" s="7">
        <f>SUM(E45,E52)</f>
        <v>438.2</v>
      </c>
      <c r="F44" s="7">
        <f>SUM(F45,F52)</f>
        <v>357.6651</v>
      </c>
      <c r="G44" s="45">
        <f t="shared" si="2"/>
        <v>81.62142857142857</v>
      </c>
      <c r="H44" s="85" t="s">
        <v>179</v>
      </c>
      <c r="I44" s="4"/>
      <c r="J44" s="46"/>
    </row>
    <row r="45" spans="1:10" s="5" customFormat="1" ht="63" hidden="1">
      <c r="A45" s="21" t="s">
        <v>18</v>
      </c>
      <c r="B45" s="45"/>
      <c r="C45" s="4"/>
      <c r="D45" s="4"/>
      <c r="E45" s="45">
        <f>SUM(E47+E49)</f>
        <v>423.9</v>
      </c>
      <c r="F45" s="45">
        <f>SUM(F47+F49)</f>
        <v>342</v>
      </c>
      <c r="G45" s="45">
        <f t="shared" si="2"/>
        <v>80.67940552016985</v>
      </c>
      <c r="H45" s="85" t="s">
        <v>179</v>
      </c>
      <c r="I45" s="4"/>
      <c r="J45" s="46"/>
    </row>
    <row r="46" spans="1:10" s="5" customFormat="1" ht="75" hidden="1">
      <c r="A46" s="22" t="s">
        <v>19</v>
      </c>
      <c r="B46" s="45">
        <v>93</v>
      </c>
      <c r="C46" s="45">
        <v>97</v>
      </c>
      <c r="D46" s="45">
        <f>C46/B46*100</f>
        <v>104.3010752688172</v>
      </c>
      <c r="E46" s="45"/>
      <c r="F46" s="4"/>
      <c r="G46" s="45" t="e">
        <f t="shared" si="2"/>
        <v>#DIV/0!</v>
      </c>
      <c r="H46" s="85" t="s">
        <v>179</v>
      </c>
      <c r="I46" s="4"/>
      <c r="J46" s="46"/>
    </row>
    <row r="47" spans="1:10" s="16" customFormat="1" ht="0.75" customHeight="1" hidden="1">
      <c r="A47" s="14" t="s">
        <v>7</v>
      </c>
      <c r="B47" s="69"/>
      <c r="C47" s="4"/>
      <c r="D47" s="4"/>
      <c r="E47" s="69">
        <f>SUM(E48)</f>
        <v>423.9</v>
      </c>
      <c r="F47" s="69">
        <f>SUM(F48)</f>
        <v>342</v>
      </c>
      <c r="G47" s="45">
        <f t="shared" si="2"/>
        <v>80.67940552016985</v>
      </c>
      <c r="H47" s="85" t="s">
        <v>179</v>
      </c>
      <c r="I47" s="72"/>
      <c r="J47" s="29"/>
    </row>
    <row r="48" spans="1:10" s="5" customFormat="1" ht="38.25" hidden="1">
      <c r="A48" s="27" t="s">
        <v>20</v>
      </c>
      <c r="B48" s="83"/>
      <c r="C48" s="4"/>
      <c r="D48" s="4"/>
      <c r="E48" s="83">
        <v>423.9</v>
      </c>
      <c r="F48" s="83">
        <v>342</v>
      </c>
      <c r="G48" s="45">
        <f t="shared" si="2"/>
        <v>80.67940552016985</v>
      </c>
      <c r="H48" s="85" t="s">
        <v>179</v>
      </c>
      <c r="I48" s="4"/>
      <c r="J48" s="46"/>
    </row>
    <row r="49" spans="1:10" s="5" customFormat="1" ht="94.5" hidden="1">
      <c r="A49" s="19" t="s">
        <v>52</v>
      </c>
      <c r="B49" s="83"/>
      <c r="C49" s="4"/>
      <c r="D49" s="4"/>
      <c r="E49" s="83">
        <v>0</v>
      </c>
      <c r="F49" s="83">
        <v>0</v>
      </c>
      <c r="G49" s="45" t="e">
        <f t="shared" si="2"/>
        <v>#DIV/0!</v>
      </c>
      <c r="H49" s="85" t="s">
        <v>179</v>
      </c>
      <c r="I49" s="4"/>
      <c r="J49" s="46"/>
    </row>
    <row r="50" spans="1:10" s="31" customFormat="1" ht="47.25" hidden="1">
      <c r="A50" s="29" t="s">
        <v>21</v>
      </c>
      <c r="B50" s="72"/>
      <c r="C50" s="72"/>
      <c r="D50" s="72"/>
      <c r="E50" s="72"/>
      <c r="F50" s="72"/>
      <c r="G50" s="45" t="e">
        <f t="shared" si="2"/>
        <v>#DIV/0!</v>
      </c>
      <c r="H50" s="85" t="s">
        <v>179</v>
      </c>
      <c r="I50" s="74"/>
      <c r="J50" s="48"/>
    </row>
    <row r="51" spans="1:10" s="1" customFormat="1" ht="51" hidden="1">
      <c r="A51" s="27" t="s">
        <v>22</v>
      </c>
      <c r="B51" s="72"/>
      <c r="C51" s="72"/>
      <c r="D51" s="72"/>
      <c r="E51" s="72"/>
      <c r="F51" s="72"/>
      <c r="G51" s="45" t="e">
        <f t="shared" si="2"/>
        <v>#DIV/0!</v>
      </c>
      <c r="H51" s="85" t="s">
        <v>179</v>
      </c>
      <c r="I51" s="75"/>
      <c r="J51" s="49"/>
    </row>
    <row r="52" spans="1:10" s="32" customFormat="1" ht="47.25" hidden="1">
      <c r="A52" s="21" t="s">
        <v>23</v>
      </c>
      <c r="B52" s="69"/>
      <c r="C52" s="4"/>
      <c r="D52" s="4"/>
      <c r="E52" s="69">
        <f>SUM(E55)</f>
        <v>14.3</v>
      </c>
      <c r="F52" s="69">
        <f>SUM(F55)</f>
        <v>15.665099999999999</v>
      </c>
      <c r="G52" s="45">
        <f t="shared" si="2"/>
        <v>109.54615384615383</v>
      </c>
      <c r="H52" s="85" t="s">
        <v>179</v>
      </c>
      <c r="I52" s="84"/>
      <c r="J52" s="50"/>
    </row>
    <row r="53" spans="1:10" s="32" customFormat="1" ht="45" hidden="1">
      <c r="A53" s="22" t="s">
        <v>24</v>
      </c>
      <c r="B53" s="69">
        <v>67</v>
      </c>
      <c r="C53" s="4">
        <v>68.3</v>
      </c>
      <c r="D53" s="45">
        <f>C53/B53*100</f>
        <v>101.94029850746269</v>
      </c>
      <c r="E53" s="69"/>
      <c r="F53" s="4"/>
      <c r="G53" s="45" t="e">
        <f t="shared" si="2"/>
        <v>#DIV/0!</v>
      </c>
      <c r="H53" s="85" t="s">
        <v>179</v>
      </c>
      <c r="I53" s="84"/>
      <c r="J53" s="50"/>
    </row>
    <row r="54" spans="1:10" s="16" customFormat="1" ht="47.25" hidden="1">
      <c r="A54" s="14" t="s">
        <v>7</v>
      </c>
      <c r="B54" s="69"/>
      <c r="C54" s="4"/>
      <c r="D54" s="4"/>
      <c r="E54" s="69">
        <f>SUM(E52)</f>
        <v>14.3</v>
      </c>
      <c r="F54" s="69">
        <f>SUM(F52)</f>
        <v>15.665099999999999</v>
      </c>
      <c r="G54" s="45">
        <f t="shared" si="2"/>
        <v>109.54615384615383</v>
      </c>
      <c r="H54" s="85" t="s">
        <v>179</v>
      </c>
      <c r="I54" s="72"/>
      <c r="J54" s="29"/>
    </row>
    <row r="55" spans="1:10" s="32" customFormat="1" ht="38.25" hidden="1">
      <c r="A55" s="27" t="s">
        <v>25</v>
      </c>
      <c r="B55" s="69"/>
      <c r="C55" s="4"/>
      <c r="D55" s="4"/>
      <c r="E55" s="69">
        <v>14.3</v>
      </c>
      <c r="F55" s="45">
        <f>42217/1000*0.3+3</f>
        <v>15.665099999999999</v>
      </c>
      <c r="G55" s="45">
        <f t="shared" si="2"/>
        <v>109.54615384615383</v>
      </c>
      <c r="H55" s="85" t="s">
        <v>179</v>
      </c>
      <c r="I55" s="84"/>
      <c r="J55" s="50"/>
    </row>
    <row r="56" spans="1:10" s="1" customFormat="1" ht="0.75" customHeight="1" hidden="1">
      <c r="A56" s="20" t="s">
        <v>26</v>
      </c>
      <c r="B56" s="7"/>
      <c r="C56" s="33"/>
      <c r="D56" s="33"/>
      <c r="E56" s="7">
        <f>SUM(E57)</f>
        <v>0</v>
      </c>
      <c r="F56" s="7">
        <f>SUM(F57)</f>
        <v>4.6673</v>
      </c>
      <c r="G56" s="45" t="e">
        <f t="shared" si="2"/>
        <v>#DIV/0!</v>
      </c>
      <c r="H56" s="85" t="s">
        <v>179</v>
      </c>
      <c r="I56" s="75"/>
      <c r="J56" s="49"/>
    </row>
    <row r="57" spans="1:10" s="1" customFormat="1" ht="63" hidden="1">
      <c r="A57" s="21" t="s">
        <v>27</v>
      </c>
      <c r="B57" s="45"/>
      <c r="C57" s="4"/>
      <c r="D57" s="4"/>
      <c r="E57" s="45">
        <f>SUM(E58)</f>
        <v>0</v>
      </c>
      <c r="F57" s="45">
        <f>SUM(F58)</f>
        <v>4.6673</v>
      </c>
      <c r="G57" s="45" t="e">
        <f t="shared" si="2"/>
        <v>#DIV/0!</v>
      </c>
      <c r="H57" s="85" t="s">
        <v>179</v>
      </c>
      <c r="I57" s="75"/>
      <c r="J57" s="49"/>
    </row>
    <row r="58" spans="1:10" s="1" customFormat="1" ht="47.25" hidden="1">
      <c r="A58" s="34" t="s">
        <v>28</v>
      </c>
      <c r="B58" s="45"/>
      <c r="C58" s="4"/>
      <c r="D58" s="4"/>
      <c r="E58" s="45">
        <v>0</v>
      </c>
      <c r="F58" s="45">
        <f>4667.3/1000</f>
        <v>4.6673</v>
      </c>
      <c r="G58" s="45" t="e">
        <f t="shared" si="2"/>
        <v>#DIV/0!</v>
      </c>
      <c r="H58" s="85" t="s">
        <v>179</v>
      </c>
      <c r="I58" s="77"/>
      <c r="J58" s="49"/>
    </row>
    <row r="59" spans="1:10" s="1" customFormat="1" ht="63" hidden="1">
      <c r="A59" s="35" t="s">
        <v>29</v>
      </c>
      <c r="B59" s="33"/>
      <c r="C59" s="33"/>
      <c r="D59" s="33"/>
      <c r="E59" s="33"/>
      <c r="F59" s="33"/>
      <c r="G59" s="45" t="e">
        <f t="shared" si="2"/>
        <v>#DIV/0!</v>
      </c>
      <c r="H59" s="85" t="s">
        <v>179</v>
      </c>
      <c r="I59" s="75"/>
      <c r="J59" s="49"/>
    </row>
    <row r="60" spans="1:10" s="37" customFormat="1" ht="53.25" customHeight="1" hidden="1">
      <c r="A60" s="36" t="s">
        <v>30</v>
      </c>
      <c r="B60" s="69"/>
      <c r="C60" s="45"/>
      <c r="D60" s="45"/>
      <c r="E60" s="69">
        <v>61.8</v>
      </c>
      <c r="F60" s="45">
        <f>345.5/1000</f>
        <v>0.3455</v>
      </c>
      <c r="G60" s="45">
        <f t="shared" si="2"/>
        <v>0.5590614886731391</v>
      </c>
      <c r="H60" s="85" t="s">
        <v>179</v>
      </c>
      <c r="I60" s="75"/>
      <c r="J60" s="51"/>
    </row>
    <row r="61" spans="1:10" s="53" customFormat="1" ht="30" customHeight="1">
      <c r="A61" s="52" t="s">
        <v>31</v>
      </c>
      <c r="B61" s="7"/>
      <c r="C61" s="7"/>
      <c r="D61" s="7">
        <f>(D10+D22+D27+D30)/4</f>
        <v>110.64648235318573</v>
      </c>
      <c r="E61" s="7">
        <f>E10+E22+E27+E30</f>
        <v>8717.4</v>
      </c>
      <c r="F61" s="7">
        <f>F10+F22+F27+F30</f>
        <v>8540.7</v>
      </c>
      <c r="G61" s="7">
        <f t="shared" si="2"/>
        <v>97.97301947828481</v>
      </c>
      <c r="H61" s="86" t="s">
        <v>196</v>
      </c>
      <c r="I61" s="95">
        <v>2.58</v>
      </c>
      <c r="J61" s="66">
        <v>5</v>
      </c>
    </row>
    <row r="62" spans="1:9" ht="21" customHeight="1" hidden="1">
      <c r="A62" s="38" t="s">
        <v>32</v>
      </c>
      <c r="B62" s="62"/>
      <c r="C62" s="63"/>
      <c r="D62" s="63"/>
      <c r="E62" s="62"/>
      <c r="F62" s="62"/>
      <c r="G62" s="64"/>
      <c r="H62" s="65"/>
      <c r="I62" s="65"/>
    </row>
    <row r="63" spans="1:9" ht="22.5" customHeight="1" hidden="1">
      <c r="A63" s="39" t="s">
        <v>33</v>
      </c>
      <c r="B63" s="10"/>
      <c r="C63" s="10"/>
      <c r="D63" s="10"/>
      <c r="E63" s="10">
        <f>SUM(E61)</f>
        <v>8717.4</v>
      </c>
      <c r="F63" s="10">
        <f>SUM(F61)</f>
        <v>8540.7</v>
      </c>
      <c r="G63" s="45">
        <f>F63/E63*100</f>
        <v>97.97301947828481</v>
      </c>
      <c r="H63" s="47"/>
      <c r="I63" s="47"/>
    </row>
    <row r="64" spans="1:9" ht="22.5" customHeight="1" hidden="1">
      <c r="A64" s="39" t="s">
        <v>34</v>
      </c>
      <c r="B64" s="10"/>
      <c r="C64" s="10"/>
      <c r="D64" s="10"/>
      <c r="E64" s="10">
        <f>SUM(E65:E67)</f>
        <v>2558</v>
      </c>
      <c r="F64" s="10">
        <f>SUM(F65:F67)</f>
        <v>2547.3561959999997</v>
      </c>
      <c r="G64" s="45">
        <f>F64/E64*100</f>
        <v>99.5839013291634</v>
      </c>
      <c r="H64" s="47"/>
      <c r="I64" s="47"/>
    </row>
    <row r="65" spans="1:9" ht="15.75" hidden="1">
      <c r="A65" s="40" t="s">
        <v>35</v>
      </c>
      <c r="B65" s="41"/>
      <c r="C65" s="41"/>
      <c r="D65" s="41"/>
      <c r="E65" s="41">
        <f>SUM(E60+E58+E50)</f>
        <v>61.8</v>
      </c>
      <c r="F65" s="41">
        <f>SUM(F60+F58+F50)</f>
        <v>5.0128</v>
      </c>
      <c r="G65" s="45">
        <f>F65/E65*100</f>
        <v>8.111326860841425</v>
      </c>
      <c r="H65" s="47"/>
      <c r="I65" s="47"/>
    </row>
    <row r="66" spans="1:9" ht="15.75" hidden="1">
      <c r="A66" s="40" t="s">
        <v>36</v>
      </c>
      <c r="B66" s="41"/>
      <c r="C66" s="41"/>
      <c r="D66" s="41"/>
      <c r="E66" s="41">
        <f>SUM(E13+E37+E42+E47+E54)</f>
        <v>500.09999999999997</v>
      </c>
      <c r="F66" s="41">
        <f>SUM(F13+F37+F42+F47+F54)</f>
        <v>415.243396</v>
      </c>
      <c r="G66" s="45">
        <f>F66/E66*100</f>
        <v>83.03207278544292</v>
      </c>
      <c r="H66" s="47"/>
      <c r="I66" s="47"/>
    </row>
    <row r="67" spans="1:9" ht="15.75" hidden="1">
      <c r="A67" s="40" t="s">
        <v>37</v>
      </c>
      <c r="B67" s="41"/>
      <c r="C67" s="41"/>
      <c r="D67" s="41"/>
      <c r="E67" s="41">
        <f>SUM(E25+E49)</f>
        <v>1996.1</v>
      </c>
      <c r="F67" s="41">
        <f>SUM(F25+F49)</f>
        <v>2127.1</v>
      </c>
      <c r="G67" s="45">
        <v>0</v>
      </c>
      <c r="H67" s="47"/>
      <c r="I67" s="47"/>
    </row>
    <row r="68" spans="1:9" ht="15.75" hidden="1">
      <c r="A68" s="42" t="s">
        <v>38</v>
      </c>
      <c r="B68" s="41"/>
      <c r="C68" s="41"/>
      <c r="D68" s="41"/>
      <c r="E68" s="41">
        <f>SUM(E33)</f>
        <v>0</v>
      </c>
      <c r="F68" s="41">
        <f>SUM(F33)</f>
        <v>0</v>
      </c>
      <c r="G68" s="45" t="e">
        <f>F68/E68*100</f>
        <v>#DIV/0!</v>
      </c>
      <c r="H68" s="47"/>
      <c r="I68" s="47"/>
    </row>
    <row r="69" spans="1:7" ht="15.75">
      <c r="A69" s="43"/>
      <c r="B69" s="44"/>
      <c r="C69" s="44"/>
      <c r="D69" s="44"/>
      <c r="E69" s="44"/>
      <c r="F69" s="44"/>
      <c r="G69" s="44"/>
    </row>
    <row r="141" ht="15.75"/>
    <row r="142" ht="15.75"/>
    <row r="143" ht="15.75"/>
    <row r="144" ht="15.75"/>
    <row r="145" ht="15.75"/>
    <row r="146" ht="15.75"/>
  </sheetData>
  <mergeCells count="9">
    <mergeCell ref="G1:I1"/>
    <mergeCell ref="A2:I2"/>
    <mergeCell ref="A3:I5"/>
    <mergeCell ref="B8:D8"/>
    <mergeCell ref="H8:H9"/>
    <mergeCell ref="I8:I9"/>
    <mergeCell ref="A6:G6"/>
    <mergeCell ref="A8:A9"/>
    <mergeCell ref="E8:G8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*</cp:lastModifiedBy>
  <cp:lastPrinted>2011-10-14T14:12:03Z</cp:lastPrinted>
  <dcterms:created xsi:type="dcterms:W3CDTF">2010-03-15T13:09:10Z</dcterms:created>
  <dcterms:modified xsi:type="dcterms:W3CDTF">2011-12-16T07:32:44Z</dcterms:modified>
  <cp:category/>
  <cp:version/>
  <cp:contentType/>
  <cp:contentStatus/>
</cp:coreProperties>
</file>